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\\Neranyc\work\Projects\Energy\I-SEM PLEXOS VALIDATION (2021) (117477)\401 Final Validated Model\Public\"/>
    </mc:Choice>
  </mc:AlternateContent>
  <xr:revisionPtr revIDLastSave="0" documentId="13_ncr:1_{AE3824A0-E409-4DE0-A06B-BDF2940F5434}" xr6:coauthVersionLast="46" xr6:coauthVersionMax="46" xr10:uidLastSave="{00000000-0000-0000-0000-000000000000}"/>
  <bookViews>
    <workbookView xWindow="-90" yWindow="-90" windowWidth="19380" windowHeight="10380" tabRatio="774" xr2:uid="{00000000-000D-0000-FFFF-FFFF00000000}"/>
  </bookViews>
  <sheets>
    <sheet name="Info" sheetId="57" r:id="rId1"/>
    <sheet name="Fixed inputs" sheetId="49" r:id="rId2"/>
    <sheet name="Commodity inputs and calcs" sheetId="54" r:id="rId3"/>
    <sheet name="Fuel adder inputs and calcs" sheetId="56" r:id="rId4"/>
    <sheet name="Commodity prices for PLEXOS" sheetId="55" r:id="rId5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4" hidden="1">'Commodity prices for PLEXOS'!$G$10:$R$454</definedName>
    <definedName name="Add_gas_costs">#REF!</definedName>
    <definedName name="coalCV">'Fixed inputs'!$D$65</definedName>
    <definedName name="ED1_Price__€_GJ">'Commodity inputs and calcs'!$D$5</definedName>
    <definedName name="EUR_DET">'Commodity inputs and calcs'!$D$11</definedName>
    <definedName name="Fuel_Output_Headers" localSheetId="4">'Commodity prices for PLEXOS'!$G$10:$R$10</definedName>
    <definedName name="GasoilCV">'Fixed inputs'!$D$67</definedName>
    <definedName name="GBP_DET">'Commodity inputs and calcs'!$D$10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SFOCV">'Fixed inputs'!$D$68</definedName>
    <definedName name="PeatCV">'Fixed inputs'!$D$70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2030000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FALSE</definedName>
    <definedName name="rngCarbonTaxDeterministic">'Commodity inputs and calcs'!$V$26:$X$77</definedName>
    <definedName name="rngFuelPricesDeterministic">'Commodity inputs and calcs'!$N$26:$Q$77</definedName>
    <definedName name="rngFuels">'Fixed inputs'!$C$76:$C$79</definedName>
    <definedName name="rngMarkets">'Fixed inputs'!$B$76:$B$78</definedName>
    <definedName name="rngTotalAdder" localSheetId="3">'Fuel adder inputs and calcs'!$Q$8:$Q$427</definedName>
    <definedName name="Synergen_Gas_Discount">'Fixed inputs'!$D$93</definedName>
    <definedName name="thtoGJ">'Fixed inputs'!$D$66</definedName>
    <definedName name="USD_DET">'Commodity inputs and calcs'!$D$9</definedName>
  </definedNames>
  <calcPr calcId="191029" iterate="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7" i="54" l="1"/>
  <c r="P77" i="54"/>
  <c r="O77" i="54"/>
  <c r="N77" i="54"/>
  <c r="Q76" i="54"/>
  <c r="P76" i="54"/>
  <c r="O76" i="54"/>
  <c r="N76" i="54"/>
  <c r="Q75" i="54"/>
  <c r="P75" i="54"/>
  <c r="O75" i="54"/>
  <c r="N75" i="54"/>
  <c r="Q74" i="54"/>
  <c r="P74" i="54"/>
  <c r="O74" i="54"/>
  <c r="N74" i="54"/>
  <c r="Q73" i="54"/>
  <c r="P73" i="54"/>
  <c r="O73" i="54"/>
  <c r="N73" i="54"/>
  <c r="Q72" i="54"/>
  <c r="P72" i="54"/>
  <c r="O72" i="54"/>
  <c r="N72" i="54"/>
  <c r="Q71" i="54"/>
  <c r="P71" i="54"/>
  <c r="O71" i="54"/>
  <c r="N71" i="54"/>
  <c r="Q70" i="54"/>
  <c r="P70" i="54"/>
  <c r="O70" i="54"/>
  <c r="N70" i="54"/>
  <c r="Q69" i="54"/>
  <c r="P69" i="54"/>
  <c r="O69" i="54"/>
  <c r="N69" i="54"/>
  <c r="Q68" i="54"/>
  <c r="P68" i="54"/>
  <c r="O68" i="54"/>
  <c r="N68" i="54"/>
  <c r="Q67" i="54"/>
  <c r="P67" i="54"/>
  <c r="O67" i="54"/>
  <c r="N67" i="54"/>
  <c r="Q66" i="54"/>
  <c r="P66" i="54"/>
  <c r="O66" i="54"/>
  <c r="N66" i="54"/>
  <c r="Q65" i="54"/>
  <c r="P65" i="54"/>
  <c r="O65" i="54"/>
  <c r="N65" i="54"/>
  <c r="Q64" i="54"/>
  <c r="P64" i="54"/>
  <c r="O64" i="54"/>
  <c r="N64" i="54"/>
  <c r="Q63" i="54"/>
  <c r="P63" i="54"/>
  <c r="O63" i="54"/>
  <c r="N63" i="54"/>
  <c r="Q62" i="54"/>
  <c r="P62" i="54"/>
  <c r="O62" i="54"/>
  <c r="N62" i="54"/>
  <c r="Q61" i="54"/>
  <c r="P61" i="54"/>
  <c r="O61" i="54"/>
  <c r="N61" i="54"/>
  <c r="Q60" i="54"/>
  <c r="P60" i="54"/>
  <c r="O60" i="54"/>
  <c r="N60" i="54"/>
  <c r="Q59" i="54"/>
  <c r="P59" i="54"/>
  <c r="O59" i="54"/>
  <c r="N59" i="54"/>
  <c r="Q58" i="54"/>
  <c r="P58" i="54"/>
  <c r="O58" i="54"/>
  <c r="N58" i="54"/>
  <c r="Q57" i="54"/>
  <c r="P57" i="54"/>
  <c r="O57" i="54"/>
  <c r="N57" i="54"/>
  <c r="Q56" i="54"/>
  <c r="P56" i="54"/>
  <c r="O56" i="54"/>
  <c r="N56" i="54"/>
  <c r="Q55" i="54"/>
  <c r="P55" i="54"/>
  <c r="O55" i="54"/>
  <c r="N55" i="54"/>
  <c r="Q54" i="54"/>
  <c r="P54" i="54"/>
  <c r="O54" i="54"/>
  <c r="N54" i="54"/>
  <c r="Q53" i="54"/>
  <c r="P53" i="54"/>
  <c r="O53" i="54"/>
  <c r="N53" i="54"/>
  <c r="Q52" i="54"/>
  <c r="P52" i="54"/>
  <c r="O52" i="54"/>
  <c r="N52" i="54"/>
  <c r="Q51" i="54"/>
  <c r="P51" i="54"/>
  <c r="O51" i="54"/>
  <c r="N51" i="54"/>
  <c r="Q50" i="54"/>
  <c r="P50" i="54"/>
  <c r="O50" i="54"/>
  <c r="N50" i="54"/>
  <c r="Q49" i="54"/>
  <c r="P49" i="54"/>
  <c r="O49" i="54"/>
  <c r="N49" i="54"/>
  <c r="Q48" i="54"/>
  <c r="P48" i="54"/>
  <c r="O48" i="54"/>
  <c r="N48" i="54"/>
  <c r="Q47" i="54"/>
  <c r="P47" i="54"/>
  <c r="O47" i="54"/>
  <c r="N47" i="54"/>
  <c r="Q46" i="54"/>
  <c r="P46" i="54"/>
  <c r="O46" i="54"/>
  <c r="N46" i="54"/>
  <c r="Q45" i="54"/>
  <c r="P45" i="54"/>
  <c r="O45" i="54"/>
  <c r="N45" i="54"/>
  <c r="Q44" i="54"/>
  <c r="P44" i="54"/>
  <c r="O44" i="54"/>
  <c r="N44" i="54"/>
  <c r="Q43" i="54"/>
  <c r="P43" i="54"/>
  <c r="O43" i="54"/>
  <c r="N43" i="54"/>
  <c r="Q42" i="54"/>
  <c r="P42" i="54"/>
  <c r="O42" i="54"/>
  <c r="N42" i="54"/>
  <c r="Q41" i="54"/>
  <c r="P41" i="54"/>
  <c r="O41" i="54"/>
  <c r="N41" i="54"/>
  <c r="Q40" i="54"/>
  <c r="P40" i="54"/>
  <c r="O40" i="54"/>
  <c r="N40" i="54"/>
  <c r="Q39" i="54"/>
  <c r="P39" i="54"/>
  <c r="O39" i="54"/>
  <c r="N39" i="54"/>
  <c r="Q38" i="54"/>
  <c r="P38" i="54"/>
  <c r="O38" i="54"/>
  <c r="N38" i="54"/>
  <c r="Q37" i="54"/>
  <c r="P37" i="54"/>
  <c r="O37" i="54"/>
  <c r="N37" i="54"/>
  <c r="Q36" i="54"/>
  <c r="P36" i="54"/>
  <c r="O36" i="54"/>
  <c r="N36" i="54"/>
  <c r="Q35" i="54"/>
  <c r="P35" i="54"/>
  <c r="O35" i="54"/>
  <c r="N35" i="54"/>
  <c r="Q34" i="54"/>
  <c r="P34" i="54"/>
  <c r="O34" i="54"/>
  <c r="N34" i="54"/>
  <c r="Q33" i="54"/>
  <c r="P33" i="54"/>
  <c r="O33" i="54"/>
  <c r="N33" i="54"/>
  <c r="Q32" i="54"/>
  <c r="P32" i="54"/>
  <c r="O32" i="54"/>
  <c r="N32" i="54"/>
  <c r="Q31" i="54"/>
  <c r="P31" i="54"/>
  <c r="O31" i="54"/>
  <c r="N31" i="54"/>
  <c r="Q30" i="54"/>
  <c r="P30" i="54"/>
  <c r="O30" i="54"/>
  <c r="N30" i="54"/>
  <c r="Q29" i="54"/>
  <c r="P29" i="54"/>
  <c r="O29" i="54"/>
  <c r="N29" i="54"/>
  <c r="Q28" i="54"/>
  <c r="P28" i="54"/>
  <c r="O28" i="54"/>
  <c r="N28" i="54"/>
  <c r="Q27" i="54"/>
  <c r="P27" i="54"/>
  <c r="O27" i="54"/>
  <c r="N27" i="54"/>
  <c r="C635" i="55"/>
  <c r="D635" i="55"/>
  <c r="C636" i="55"/>
  <c r="D636" i="55"/>
  <c r="C637" i="55"/>
  <c r="D637" i="55"/>
  <c r="C638" i="55"/>
  <c r="D638" i="55"/>
  <c r="C639" i="55"/>
  <c r="D639" i="55"/>
  <c r="C640" i="55"/>
  <c r="D640" i="55"/>
  <c r="C641" i="55"/>
  <c r="D641" i="55"/>
  <c r="C642" i="55"/>
  <c r="D642" i="55"/>
  <c r="C643" i="55"/>
  <c r="D643" i="55"/>
  <c r="C644" i="55"/>
  <c r="D644" i="55"/>
  <c r="C645" i="55"/>
  <c r="D645" i="55"/>
  <c r="C646" i="55"/>
  <c r="D646" i="55"/>
  <c r="C647" i="55"/>
  <c r="D647" i="55"/>
  <c r="C648" i="55"/>
  <c r="D648" i="55"/>
  <c r="C649" i="55"/>
  <c r="D649" i="55"/>
  <c r="C650" i="55"/>
  <c r="D650" i="55"/>
  <c r="C651" i="55"/>
  <c r="D651" i="55"/>
  <c r="C652" i="55"/>
  <c r="D652" i="55"/>
  <c r="C653" i="55"/>
  <c r="D653" i="55"/>
  <c r="C654" i="55"/>
  <c r="D654" i="55"/>
  <c r="C655" i="55"/>
  <c r="D655" i="55"/>
  <c r="C656" i="55"/>
  <c r="D656" i="55"/>
  <c r="C657" i="55"/>
  <c r="D657" i="55"/>
  <c r="C658" i="55"/>
  <c r="D658" i="55"/>
  <c r="C659" i="55"/>
  <c r="D659" i="55"/>
  <c r="C660" i="55"/>
  <c r="D660" i="55"/>
  <c r="C661" i="55"/>
  <c r="D661" i="55"/>
  <c r="C662" i="55"/>
  <c r="D662" i="55"/>
  <c r="C663" i="55"/>
  <c r="D663" i="55"/>
  <c r="C664" i="55"/>
  <c r="D664" i="55"/>
  <c r="C665" i="55"/>
  <c r="D665" i="55"/>
  <c r="C666" i="55"/>
  <c r="D666" i="55"/>
  <c r="C667" i="55"/>
  <c r="D667" i="55"/>
  <c r="C668" i="55"/>
  <c r="D668" i="55"/>
  <c r="C669" i="55"/>
  <c r="D669" i="55"/>
  <c r="C670" i="55"/>
  <c r="D670" i="55"/>
  <c r="C671" i="55"/>
  <c r="D671" i="55"/>
  <c r="C672" i="55"/>
  <c r="D672" i="55"/>
  <c r="C673" i="55"/>
  <c r="D673" i="55"/>
  <c r="C674" i="55"/>
  <c r="D674" i="55"/>
  <c r="C675" i="55"/>
  <c r="D675" i="55"/>
  <c r="C676" i="55"/>
  <c r="D676" i="55"/>
  <c r="C677" i="55"/>
  <c r="D677" i="55"/>
  <c r="C678" i="55"/>
  <c r="D678" i="55"/>
  <c r="C679" i="55"/>
  <c r="D679" i="55"/>
  <c r="C680" i="55"/>
  <c r="D680" i="55"/>
  <c r="C681" i="55"/>
  <c r="D681" i="55"/>
  <c r="C682" i="55"/>
  <c r="D682" i="55"/>
  <c r="C683" i="55"/>
  <c r="D683" i="55"/>
  <c r="C684" i="55"/>
  <c r="D684" i="55"/>
  <c r="C685" i="55"/>
  <c r="D685" i="55"/>
  <c r="C686" i="55"/>
  <c r="D686" i="55"/>
  <c r="C687" i="55"/>
  <c r="D687" i="55"/>
  <c r="C688" i="55"/>
  <c r="D688" i="55"/>
  <c r="C689" i="55"/>
  <c r="D689" i="55"/>
  <c r="C690" i="55"/>
  <c r="D690" i="55"/>
  <c r="C691" i="55"/>
  <c r="D691" i="55"/>
  <c r="C692" i="55"/>
  <c r="D692" i="55"/>
  <c r="C693" i="55"/>
  <c r="D693" i="55"/>
  <c r="C694" i="55"/>
  <c r="D694" i="55"/>
  <c r="C695" i="55"/>
  <c r="D695" i="55"/>
  <c r="C696" i="55"/>
  <c r="D696" i="55"/>
  <c r="C697" i="55"/>
  <c r="D697" i="55"/>
  <c r="C698" i="55"/>
  <c r="D698" i="55"/>
  <c r="C699" i="55"/>
  <c r="D699" i="55"/>
  <c r="C700" i="55"/>
  <c r="D700" i="55"/>
  <c r="C701" i="55"/>
  <c r="D701" i="55"/>
  <c r="C702" i="55"/>
  <c r="D702" i="55"/>
  <c r="C703" i="55"/>
  <c r="D703" i="55"/>
  <c r="C704" i="55"/>
  <c r="D704" i="55"/>
  <c r="C705" i="55"/>
  <c r="D705" i="55"/>
  <c r="C706" i="55"/>
  <c r="D706" i="55"/>
  <c r="C707" i="55"/>
  <c r="D707" i="55"/>
  <c r="C708" i="55"/>
  <c r="D708" i="55"/>
  <c r="C709" i="55"/>
  <c r="D709" i="55"/>
  <c r="C710" i="55"/>
  <c r="D710" i="55"/>
  <c r="C711" i="55"/>
  <c r="D711" i="55"/>
  <c r="C712" i="55"/>
  <c r="D712" i="55"/>
  <c r="C713" i="55"/>
  <c r="D713" i="55"/>
  <c r="C714" i="55"/>
  <c r="D714" i="55"/>
  <c r="C715" i="55"/>
  <c r="D715" i="55"/>
  <c r="C716" i="55"/>
  <c r="D716" i="55"/>
  <c r="C717" i="55"/>
  <c r="D717" i="55"/>
  <c r="C718" i="55"/>
  <c r="D718" i="55"/>
  <c r="C719" i="55"/>
  <c r="D719" i="55"/>
  <c r="C720" i="55"/>
  <c r="D720" i="55"/>
  <c r="C721" i="55"/>
  <c r="D721" i="55"/>
  <c r="C722" i="55"/>
  <c r="D722" i="55"/>
  <c r="C723" i="55"/>
  <c r="D723" i="55"/>
  <c r="C724" i="55"/>
  <c r="D724" i="55"/>
  <c r="C725" i="55"/>
  <c r="D725" i="55"/>
  <c r="C726" i="55"/>
  <c r="D726" i="55"/>
  <c r="C727" i="55"/>
  <c r="D727" i="55"/>
  <c r="C728" i="55"/>
  <c r="D728" i="55"/>
  <c r="C729" i="55"/>
  <c r="D729" i="55"/>
  <c r="C730" i="55"/>
  <c r="D730" i="55"/>
  <c r="C731" i="55"/>
  <c r="D731" i="55"/>
  <c r="C732" i="55"/>
  <c r="D732" i="55"/>
  <c r="C733" i="55"/>
  <c r="D733" i="55"/>
  <c r="C734" i="55"/>
  <c r="D734" i="55"/>
  <c r="C735" i="55"/>
  <c r="D735" i="55"/>
  <c r="C736" i="55"/>
  <c r="D736" i="55"/>
  <c r="C737" i="55"/>
  <c r="D737" i="55"/>
  <c r="C738" i="55"/>
  <c r="D738" i="55"/>
  <c r="C739" i="55"/>
  <c r="D739" i="55"/>
  <c r="C740" i="55"/>
  <c r="D740" i="55"/>
  <c r="C741" i="55"/>
  <c r="D741" i="55"/>
  <c r="C742" i="55"/>
  <c r="D742" i="55"/>
  <c r="C743" i="55"/>
  <c r="D743" i="55"/>
  <c r="C744" i="55"/>
  <c r="D744" i="55"/>
  <c r="C745" i="55"/>
  <c r="D745" i="55"/>
  <c r="C746" i="55"/>
  <c r="D746" i="55"/>
  <c r="C747" i="55"/>
  <c r="D747" i="55"/>
  <c r="C748" i="55"/>
  <c r="D748" i="55"/>
  <c r="C749" i="55"/>
  <c r="D749" i="55"/>
  <c r="C750" i="55"/>
  <c r="D750" i="55"/>
  <c r="C751" i="55"/>
  <c r="D751" i="55"/>
  <c r="C752" i="55"/>
  <c r="D752" i="55"/>
  <c r="C753" i="55"/>
  <c r="D753" i="55"/>
  <c r="C754" i="55"/>
  <c r="D754" i="55"/>
  <c r="C755" i="55"/>
  <c r="D755" i="55"/>
  <c r="C756" i="55"/>
  <c r="D756" i="55"/>
  <c r="C757" i="55"/>
  <c r="D757" i="55"/>
  <c r="C758" i="55"/>
  <c r="D758" i="55"/>
  <c r="C759" i="55"/>
  <c r="D759" i="55"/>
  <c r="C760" i="55"/>
  <c r="D760" i="55"/>
  <c r="C761" i="55"/>
  <c r="D761" i="55"/>
  <c r="C762" i="55"/>
  <c r="D762" i="55"/>
  <c r="C763" i="55"/>
  <c r="D763" i="55"/>
  <c r="C764" i="55"/>
  <c r="D764" i="55"/>
  <c r="C765" i="55"/>
  <c r="D765" i="55"/>
  <c r="C766" i="55"/>
  <c r="D766" i="55"/>
  <c r="C767" i="55"/>
  <c r="D767" i="55"/>
  <c r="C768" i="55"/>
  <c r="D768" i="55"/>
  <c r="C769" i="55"/>
  <c r="D769" i="55"/>
  <c r="C770" i="55"/>
  <c r="D770" i="55"/>
  <c r="C771" i="55"/>
  <c r="D771" i="55"/>
  <c r="C772" i="55"/>
  <c r="D772" i="55"/>
  <c r="C773" i="55"/>
  <c r="D773" i="55"/>
  <c r="C774" i="55"/>
  <c r="D774" i="55"/>
  <c r="C775" i="55"/>
  <c r="D775" i="55"/>
  <c r="C776" i="55"/>
  <c r="D776" i="55"/>
  <c r="C777" i="55"/>
  <c r="D777" i="55"/>
  <c r="C778" i="55"/>
  <c r="D778" i="55"/>
  <c r="C779" i="55"/>
  <c r="D779" i="55"/>
  <c r="C780" i="55"/>
  <c r="D780" i="55"/>
  <c r="C781" i="55"/>
  <c r="D781" i="55"/>
  <c r="C782" i="55"/>
  <c r="D782" i="55"/>
  <c r="C783" i="55"/>
  <c r="D783" i="55"/>
  <c r="C784" i="55"/>
  <c r="D784" i="55"/>
  <c r="C785" i="55"/>
  <c r="D785" i="55"/>
  <c r="C786" i="55"/>
  <c r="D786" i="55"/>
  <c r="C787" i="55"/>
  <c r="D787" i="55"/>
  <c r="C788" i="55"/>
  <c r="D788" i="55"/>
  <c r="C789" i="55"/>
  <c r="D789" i="55"/>
  <c r="C790" i="55"/>
  <c r="D790" i="55"/>
  <c r="C791" i="55"/>
  <c r="D791" i="55"/>
  <c r="C792" i="55"/>
  <c r="D792" i="55"/>
  <c r="C793" i="55"/>
  <c r="D793" i="55"/>
  <c r="C794" i="55"/>
  <c r="D794" i="55"/>
  <c r="C795" i="55"/>
  <c r="D795" i="55"/>
  <c r="C796" i="55"/>
  <c r="D796" i="55"/>
  <c r="C797" i="55"/>
  <c r="D797" i="55"/>
  <c r="C798" i="55"/>
  <c r="D798" i="55"/>
  <c r="C799" i="55"/>
  <c r="D799" i="55"/>
  <c r="C800" i="55"/>
  <c r="D800" i="55"/>
  <c r="C801" i="55"/>
  <c r="D801" i="55"/>
  <c r="C802" i="55"/>
  <c r="D802" i="55"/>
  <c r="C803" i="55"/>
  <c r="D803" i="55"/>
  <c r="C804" i="55"/>
  <c r="D804" i="55"/>
  <c r="C805" i="55"/>
  <c r="D805" i="55"/>
  <c r="C806" i="55"/>
  <c r="D806" i="55"/>
  <c r="C807" i="55"/>
  <c r="D807" i="55"/>
  <c r="C808" i="55"/>
  <c r="D808" i="55"/>
  <c r="C809" i="55"/>
  <c r="D809" i="55"/>
  <c r="C810" i="55"/>
  <c r="D810" i="55"/>
  <c r="C811" i="55"/>
  <c r="D811" i="55"/>
  <c r="C812" i="55"/>
  <c r="D812" i="55"/>
  <c r="C813" i="55"/>
  <c r="D813" i="55"/>
  <c r="C814" i="55"/>
  <c r="D814" i="55"/>
  <c r="C815" i="55"/>
  <c r="D815" i="55"/>
  <c r="C816" i="55"/>
  <c r="D816" i="55"/>
  <c r="C817" i="55"/>
  <c r="D817" i="55"/>
  <c r="C818" i="55"/>
  <c r="D818" i="55"/>
  <c r="C819" i="55"/>
  <c r="D819" i="55"/>
  <c r="C820" i="55"/>
  <c r="D820" i="55"/>
  <c r="C821" i="55"/>
  <c r="D821" i="55"/>
  <c r="C822" i="55"/>
  <c r="D822" i="55"/>
  <c r="C823" i="55"/>
  <c r="D823" i="55"/>
  <c r="C824" i="55"/>
  <c r="D824" i="55"/>
  <c r="C825" i="55"/>
  <c r="D825" i="55"/>
  <c r="C826" i="55"/>
  <c r="D826" i="55"/>
  <c r="C827" i="55"/>
  <c r="D827" i="55"/>
  <c r="C828" i="55"/>
  <c r="D828" i="55"/>
  <c r="C829" i="55"/>
  <c r="D829" i="55"/>
  <c r="C830" i="55"/>
  <c r="D830" i="55"/>
  <c r="C831" i="55"/>
  <c r="D831" i="55"/>
  <c r="C832" i="55"/>
  <c r="D832" i="55"/>
  <c r="C833" i="55"/>
  <c r="D833" i="55"/>
  <c r="C834" i="55"/>
  <c r="D834" i="55"/>
  <c r="C835" i="55"/>
  <c r="D835" i="55"/>
  <c r="C836" i="55"/>
  <c r="D836" i="55"/>
  <c r="C837" i="55"/>
  <c r="D837" i="55"/>
  <c r="C838" i="55"/>
  <c r="D838" i="55"/>
  <c r="C839" i="55"/>
  <c r="D839" i="55"/>
  <c r="C840" i="55"/>
  <c r="D840" i="55"/>
  <c r="C841" i="55"/>
  <c r="D841" i="55"/>
  <c r="C842" i="55"/>
  <c r="D842" i="55"/>
  <c r="C843" i="55"/>
  <c r="D843" i="55"/>
  <c r="C844" i="55"/>
  <c r="D844" i="55"/>
  <c r="C845" i="55"/>
  <c r="D845" i="55"/>
  <c r="C846" i="55"/>
  <c r="D846" i="55"/>
  <c r="C847" i="55"/>
  <c r="D847" i="55"/>
  <c r="C848" i="55"/>
  <c r="D848" i="55"/>
  <c r="C849" i="55"/>
  <c r="D849" i="55"/>
  <c r="C850" i="55"/>
  <c r="D850" i="55"/>
  <c r="C851" i="55"/>
  <c r="D851" i="55"/>
  <c r="C852" i="55"/>
  <c r="D852" i="55"/>
  <c r="C853" i="55"/>
  <c r="D853" i="55"/>
  <c r="C854" i="55"/>
  <c r="D854" i="55"/>
  <c r="C855" i="55"/>
  <c r="D855" i="55"/>
  <c r="C856" i="55"/>
  <c r="D856" i="55"/>
  <c r="C857" i="55"/>
  <c r="D857" i="55"/>
  <c r="C858" i="55"/>
  <c r="D858" i="55"/>
  <c r="C859" i="55"/>
  <c r="D859" i="55"/>
  <c r="C860" i="55"/>
  <c r="D860" i="55"/>
  <c r="C861" i="55"/>
  <c r="D861" i="55"/>
  <c r="C862" i="55"/>
  <c r="D862" i="55"/>
  <c r="C863" i="55"/>
  <c r="D863" i="55"/>
  <c r="C864" i="55"/>
  <c r="D864" i="55"/>
  <c r="C865" i="55"/>
  <c r="D865" i="55"/>
  <c r="C866" i="55"/>
  <c r="D866" i="55"/>
  <c r="C867" i="55"/>
  <c r="D867" i="55"/>
  <c r="C868" i="55"/>
  <c r="D868" i="55"/>
  <c r="C869" i="55"/>
  <c r="D869" i="55"/>
  <c r="C870" i="55"/>
  <c r="D870" i="55"/>
  <c r="C871" i="55"/>
  <c r="D871" i="55"/>
  <c r="C872" i="55"/>
  <c r="D872" i="55"/>
  <c r="C873" i="55"/>
  <c r="D873" i="55"/>
  <c r="C874" i="55"/>
  <c r="D874" i="55"/>
  <c r="C875" i="55"/>
  <c r="D875" i="55"/>
  <c r="C876" i="55"/>
  <c r="D876" i="55"/>
  <c r="C877" i="55"/>
  <c r="D877" i="55"/>
  <c r="C878" i="55"/>
  <c r="D878" i="55"/>
  <c r="C879" i="55"/>
  <c r="D879" i="55"/>
  <c r="C880" i="55"/>
  <c r="D880" i="55"/>
  <c r="C881" i="55"/>
  <c r="D881" i="55"/>
  <c r="C882" i="55"/>
  <c r="D882" i="55"/>
  <c r="C883" i="55"/>
  <c r="D883" i="55"/>
  <c r="C884" i="55"/>
  <c r="D884" i="55"/>
  <c r="C885" i="55"/>
  <c r="D885" i="55"/>
  <c r="C886" i="55"/>
  <c r="D886" i="55"/>
  <c r="C887" i="55"/>
  <c r="D887" i="55"/>
  <c r="C888" i="55"/>
  <c r="D888" i="55"/>
  <c r="C889" i="55"/>
  <c r="D889" i="55"/>
  <c r="C890" i="55"/>
  <c r="D890" i="55"/>
  <c r="C891" i="55"/>
  <c r="D891" i="55"/>
  <c r="C892" i="55"/>
  <c r="D892" i="55"/>
  <c r="C893" i="55"/>
  <c r="D893" i="55"/>
  <c r="C894" i="55"/>
  <c r="D894" i="55"/>
  <c r="C895" i="55"/>
  <c r="D895" i="55"/>
  <c r="C896" i="55"/>
  <c r="D896" i="55"/>
  <c r="C897" i="55"/>
  <c r="D897" i="55"/>
  <c r="C898" i="55"/>
  <c r="D898" i="55"/>
  <c r="C899" i="55"/>
  <c r="D899" i="55"/>
  <c r="C900" i="55"/>
  <c r="D900" i="55"/>
  <c r="C901" i="55"/>
  <c r="D901" i="55"/>
  <c r="C902" i="55"/>
  <c r="D902" i="55"/>
  <c r="C903" i="55"/>
  <c r="D903" i="55"/>
  <c r="C904" i="55"/>
  <c r="D904" i="55"/>
  <c r="C905" i="55"/>
  <c r="D905" i="55"/>
  <c r="C906" i="55"/>
  <c r="D906" i="55"/>
  <c r="C907" i="55"/>
  <c r="D907" i="55"/>
  <c r="C908" i="55"/>
  <c r="D908" i="55"/>
  <c r="C909" i="55"/>
  <c r="D909" i="55"/>
  <c r="C910" i="55"/>
  <c r="D910" i="55"/>
  <c r="C911" i="55"/>
  <c r="D911" i="55"/>
  <c r="C912" i="55"/>
  <c r="D912" i="55"/>
  <c r="C913" i="55"/>
  <c r="D913" i="55"/>
  <c r="C914" i="55"/>
  <c r="D914" i="55"/>
  <c r="C915" i="55"/>
  <c r="D915" i="55"/>
  <c r="C916" i="55"/>
  <c r="D916" i="55"/>
  <c r="C917" i="55"/>
  <c r="D917" i="55"/>
  <c r="C918" i="55"/>
  <c r="D918" i="55"/>
  <c r="C919" i="55"/>
  <c r="D919" i="55"/>
  <c r="C920" i="55"/>
  <c r="D920" i="55"/>
  <c r="C921" i="55"/>
  <c r="D921" i="55"/>
  <c r="C922" i="55"/>
  <c r="D922" i="55"/>
  <c r="C923" i="55"/>
  <c r="D923" i="55"/>
  <c r="C924" i="55"/>
  <c r="D924" i="55"/>
  <c r="C925" i="55"/>
  <c r="D925" i="55"/>
  <c r="C926" i="55"/>
  <c r="D926" i="55"/>
  <c r="C927" i="55"/>
  <c r="D927" i="55"/>
  <c r="C928" i="55"/>
  <c r="D928" i="55"/>
  <c r="C929" i="55"/>
  <c r="D929" i="55"/>
  <c r="C930" i="55"/>
  <c r="D930" i="55"/>
  <c r="C931" i="55"/>
  <c r="D931" i="55"/>
  <c r="C932" i="55"/>
  <c r="D932" i="55"/>
  <c r="C933" i="55"/>
  <c r="D933" i="55"/>
  <c r="C934" i="55"/>
  <c r="D934" i="55"/>
  <c r="C935" i="55"/>
  <c r="D935" i="55"/>
  <c r="C936" i="55"/>
  <c r="D936" i="55"/>
  <c r="C937" i="55"/>
  <c r="D937" i="55"/>
  <c r="C938" i="55"/>
  <c r="D938" i="55"/>
  <c r="C939" i="55"/>
  <c r="D939" i="55"/>
  <c r="C940" i="55"/>
  <c r="D940" i="55"/>
  <c r="C941" i="55"/>
  <c r="D941" i="55"/>
  <c r="C942" i="55"/>
  <c r="D942" i="55"/>
  <c r="C943" i="55"/>
  <c r="D943" i="55"/>
  <c r="C944" i="55"/>
  <c r="D944" i="55"/>
  <c r="C945" i="55"/>
  <c r="D945" i="55"/>
  <c r="C946" i="55"/>
  <c r="D946" i="55"/>
  <c r="D479" i="55"/>
  <c r="D480" i="55"/>
  <c r="D481" i="55"/>
  <c r="D482" i="55"/>
  <c r="D483" i="55"/>
  <c r="D484" i="55"/>
  <c r="D485" i="55"/>
  <c r="D486" i="55"/>
  <c r="D487" i="55"/>
  <c r="D488" i="55"/>
  <c r="D489" i="55"/>
  <c r="D490" i="55"/>
  <c r="D491" i="55"/>
  <c r="D492" i="55"/>
  <c r="D493" i="55"/>
  <c r="D494" i="55"/>
  <c r="D495" i="55"/>
  <c r="D496" i="55"/>
  <c r="D497" i="55"/>
  <c r="D498" i="55"/>
  <c r="D499" i="55"/>
  <c r="D500" i="55"/>
  <c r="D501" i="55"/>
  <c r="D502" i="55"/>
  <c r="D503" i="55"/>
  <c r="D504" i="55"/>
  <c r="D505" i="55"/>
  <c r="D506" i="55"/>
  <c r="D507" i="55"/>
  <c r="D508" i="55"/>
  <c r="D509" i="55"/>
  <c r="D510" i="55"/>
  <c r="D511" i="55"/>
  <c r="D512" i="55"/>
  <c r="D513" i="55"/>
  <c r="D514" i="55"/>
  <c r="D515" i="55"/>
  <c r="D516" i="55"/>
  <c r="D517" i="55"/>
  <c r="D518" i="55"/>
  <c r="D519" i="55"/>
  <c r="D520" i="55"/>
  <c r="D521" i="55"/>
  <c r="D522" i="55"/>
  <c r="D523" i="55"/>
  <c r="D524" i="55"/>
  <c r="D525" i="55"/>
  <c r="D526" i="55"/>
  <c r="D527" i="55"/>
  <c r="D528" i="55"/>
  <c r="D529" i="55"/>
  <c r="D530" i="55"/>
  <c r="D531" i="55"/>
  <c r="D532" i="55"/>
  <c r="D533" i="55"/>
  <c r="D534" i="55"/>
  <c r="D535" i="55"/>
  <c r="D536" i="55"/>
  <c r="D537" i="55"/>
  <c r="D538" i="55"/>
  <c r="D539" i="55"/>
  <c r="D540" i="55"/>
  <c r="D541" i="55"/>
  <c r="D542" i="55"/>
  <c r="D543" i="55"/>
  <c r="D544" i="55"/>
  <c r="D545" i="55"/>
  <c r="D546" i="55"/>
  <c r="D547" i="55"/>
  <c r="D548" i="55"/>
  <c r="D549" i="55"/>
  <c r="D550" i="55"/>
  <c r="D551" i="55"/>
  <c r="D552" i="55"/>
  <c r="D553" i="55"/>
  <c r="D554" i="55"/>
  <c r="D555" i="55"/>
  <c r="D556" i="55"/>
  <c r="D557" i="55"/>
  <c r="D558" i="55"/>
  <c r="D559" i="55"/>
  <c r="D560" i="55"/>
  <c r="D561" i="55"/>
  <c r="D562" i="55"/>
  <c r="D563" i="55"/>
  <c r="D564" i="55"/>
  <c r="D565" i="55"/>
  <c r="D566" i="55"/>
  <c r="D567" i="55"/>
  <c r="D568" i="55"/>
  <c r="D569" i="55"/>
  <c r="D570" i="55"/>
  <c r="D571" i="55"/>
  <c r="D572" i="55"/>
  <c r="D573" i="55"/>
  <c r="D574" i="55"/>
  <c r="D575" i="55"/>
  <c r="D576" i="55"/>
  <c r="D577" i="55"/>
  <c r="D578" i="55"/>
  <c r="D579" i="55"/>
  <c r="D580" i="55"/>
  <c r="D581" i="55"/>
  <c r="D582" i="55"/>
  <c r="D583" i="55"/>
  <c r="D584" i="55"/>
  <c r="D585" i="55"/>
  <c r="D586" i="55"/>
  <c r="D587" i="55"/>
  <c r="D588" i="55"/>
  <c r="D589" i="55"/>
  <c r="D590" i="55"/>
  <c r="D591" i="55"/>
  <c r="D592" i="55"/>
  <c r="D593" i="55"/>
  <c r="D594" i="55"/>
  <c r="D595" i="55"/>
  <c r="D596" i="55"/>
  <c r="D597" i="55"/>
  <c r="D598" i="55"/>
  <c r="D599" i="55"/>
  <c r="D600" i="55"/>
  <c r="D601" i="55"/>
  <c r="D602" i="55"/>
  <c r="D603" i="55"/>
  <c r="D604" i="55"/>
  <c r="D605" i="55"/>
  <c r="D606" i="55"/>
  <c r="D607" i="55"/>
  <c r="D608" i="55"/>
  <c r="D609" i="55"/>
  <c r="D610" i="55"/>
  <c r="D611" i="55"/>
  <c r="D612" i="55"/>
  <c r="D613" i="55"/>
  <c r="D614" i="55"/>
  <c r="D615" i="55"/>
  <c r="D616" i="55"/>
  <c r="D617" i="55"/>
  <c r="D618" i="55"/>
  <c r="D619" i="55"/>
  <c r="D620" i="55"/>
  <c r="D621" i="55"/>
  <c r="D622" i="55"/>
  <c r="D623" i="55"/>
  <c r="D624" i="55"/>
  <c r="D625" i="55"/>
  <c r="D626" i="55"/>
  <c r="D627" i="55"/>
  <c r="D628" i="55"/>
  <c r="D629" i="55"/>
  <c r="D630" i="55"/>
  <c r="D631" i="55"/>
  <c r="D632" i="55"/>
  <c r="D633" i="55"/>
  <c r="D634" i="55"/>
  <c r="B787" i="56"/>
  <c r="B786" i="56"/>
  <c r="B785" i="56"/>
  <c r="B784" i="56"/>
  <c r="B783" i="56"/>
  <c r="B782" i="56"/>
  <c r="B781" i="56"/>
  <c r="B780" i="56"/>
  <c r="B779" i="56"/>
  <c r="B778" i="56"/>
  <c r="B777" i="56"/>
  <c r="B776" i="56"/>
  <c r="B775" i="56"/>
  <c r="B774" i="56"/>
  <c r="B773" i="56"/>
  <c r="B772" i="56"/>
  <c r="B771" i="56"/>
  <c r="B770" i="56"/>
  <c r="B769" i="56"/>
  <c r="B768" i="56"/>
  <c r="B767" i="56"/>
  <c r="B766" i="56"/>
  <c r="B765" i="56"/>
  <c r="B764" i="56"/>
  <c r="B763" i="56"/>
  <c r="B762" i="56"/>
  <c r="B761" i="56"/>
  <c r="B760" i="56"/>
  <c r="B759" i="56"/>
  <c r="B758" i="56"/>
  <c r="B757" i="56"/>
  <c r="B756" i="56"/>
  <c r="B755" i="56"/>
  <c r="B754" i="56"/>
  <c r="B753" i="56"/>
  <c r="B752" i="56"/>
  <c r="B751" i="56"/>
  <c r="B750" i="56"/>
  <c r="B749" i="56"/>
  <c r="B748" i="56"/>
  <c r="B747" i="56"/>
  <c r="B746" i="56"/>
  <c r="B745" i="56"/>
  <c r="B744" i="56"/>
  <c r="B743" i="56"/>
  <c r="B742" i="56"/>
  <c r="B741" i="56"/>
  <c r="B740" i="56"/>
  <c r="B739" i="56"/>
  <c r="B738" i="56"/>
  <c r="B737" i="56"/>
  <c r="B736" i="56"/>
  <c r="B735" i="56"/>
  <c r="B734" i="56"/>
  <c r="B733" i="56"/>
  <c r="B732" i="56"/>
  <c r="B731" i="56"/>
  <c r="B730" i="56"/>
  <c r="B729" i="56"/>
  <c r="B728" i="56"/>
  <c r="B727" i="56"/>
  <c r="B726" i="56"/>
  <c r="B725" i="56"/>
  <c r="B724" i="56"/>
  <c r="B723" i="56"/>
  <c r="B722" i="56"/>
  <c r="B721" i="56"/>
  <c r="B720" i="56"/>
  <c r="B719" i="56"/>
  <c r="B718" i="56"/>
  <c r="B717" i="56"/>
  <c r="B716" i="56"/>
  <c r="B715" i="56"/>
  <c r="B714" i="56"/>
  <c r="B713" i="56"/>
  <c r="B712" i="56"/>
  <c r="B711" i="56"/>
  <c r="B710" i="56"/>
  <c r="B709" i="56"/>
  <c r="B708" i="56"/>
  <c r="B707" i="56"/>
  <c r="B706" i="56"/>
  <c r="B705" i="56"/>
  <c r="B704" i="56"/>
  <c r="B703" i="56"/>
  <c r="B702" i="56"/>
  <c r="B701" i="56"/>
  <c r="B700" i="56"/>
  <c r="B699" i="56"/>
  <c r="B698" i="56"/>
  <c r="B697" i="56"/>
  <c r="B696" i="56"/>
  <c r="B695" i="56"/>
  <c r="B694" i="56"/>
  <c r="B693" i="56"/>
  <c r="B692" i="56"/>
  <c r="B691" i="56"/>
  <c r="B690" i="56"/>
  <c r="B689" i="56"/>
  <c r="B688" i="56"/>
  <c r="B687" i="56"/>
  <c r="B686" i="56"/>
  <c r="B685" i="56"/>
  <c r="B684" i="56"/>
  <c r="B683" i="56"/>
  <c r="B682" i="56"/>
  <c r="B681" i="56"/>
  <c r="B680" i="56"/>
  <c r="B679" i="56"/>
  <c r="B678" i="56"/>
  <c r="B677" i="56"/>
  <c r="B676" i="56"/>
  <c r="B675" i="56"/>
  <c r="B674" i="56"/>
  <c r="B673" i="56"/>
  <c r="B672" i="56"/>
  <c r="B671" i="56"/>
  <c r="B670" i="56"/>
  <c r="B669" i="56"/>
  <c r="B668" i="56"/>
  <c r="B667" i="56"/>
  <c r="B666" i="56"/>
  <c r="B665" i="56"/>
  <c r="B664" i="56"/>
  <c r="B663" i="56"/>
  <c r="B662" i="56"/>
  <c r="B661" i="56"/>
  <c r="B660" i="56"/>
  <c r="B659" i="56"/>
  <c r="B658" i="56"/>
  <c r="B657" i="56"/>
  <c r="B656" i="56"/>
  <c r="B655" i="56"/>
  <c r="B654" i="56"/>
  <c r="B653" i="56"/>
  <c r="B652" i="56"/>
  <c r="B651" i="56"/>
  <c r="B650" i="56"/>
  <c r="B649" i="56"/>
  <c r="B648" i="56"/>
  <c r="B647" i="56"/>
  <c r="B646" i="56"/>
  <c r="B645" i="56"/>
  <c r="B644" i="56"/>
  <c r="B643" i="56"/>
  <c r="B642" i="56"/>
  <c r="B641" i="56"/>
  <c r="B640" i="56"/>
  <c r="B639" i="56"/>
  <c r="B638" i="56"/>
  <c r="B637" i="56"/>
  <c r="B636" i="56"/>
  <c r="B635" i="56"/>
  <c r="B634" i="56"/>
  <c r="B633" i="56"/>
  <c r="B632" i="56"/>
  <c r="B631" i="56"/>
  <c r="B630" i="56"/>
  <c r="B629" i="56"/>
  <c r="B628" i="56"/>
  <c r="B627" i="56"/>
  <c r="B626" i="56"/>
  <c r="B625" i="56"/>
  <c r="B624" i="56"/>
  <c r="B623" i="56"/>
  <c r="B622" i="56"/>
  <c r="B621" i="56"/>
  <c r="B620" i="56"/>
  <c r="B619" i="56"/>
  <c r="B618" i="56"/>
  <c r="B617" i="56"/>
  <c r="B616" i="56"/>
  <c r="B615" i="56"/>
  <c r="B614" i="56"/>
  <c r="B613" i="56"/>
  <c r="B612" i="56"/>
  <c r="B611" i="56"/>
  <c r="B610" i="56"/>
  <c r="B609" i="56"/>
  <c r="B608" i="56"/>
  <c r="B607" i="56"/>
  <c r="B606" i="56"/>
  <c r="B605" i="56"/>
  <c r="B604" i="56"/>
  <c r="B603" i="56"/>
  <c r="B602" i="56"/>
  <c r="B601" i="56"/>
  <c r="B600" i="56"/>
  <c r="B599" i="56"/>
  <c r="B598" i="56"/>
  <c r="B597" i="56"/>
  <c r="B596" i="56"/>
  <c r="B595" i="56"/>
  <c r="B594" i="56"/>
  <c r="B593" i="56"/>
  <c r="B592" i="56"/>
  <c r="B591" i="56"/>
  <c r="B590" i="56"/>
  <c r="B589" i="56"/>
  <c r="B588" i="56"/>
  <c r="B587" i="56"/>
  <c r="B586" i="56"/>
  <c r="B585" i="56"/>
  <c r="B584" i="56"/>
  <c r="B583" i="56"/>
  <c r="B582" i="56"/>
  <c r="B581" i="56"/>
  <c r="B580" i="56"/>
  <c r="B579" i="56"/>
  <c r="B578" i="56"/>
  <c r="B577" i="56"/>
  <c r="B576" i="56"/>
  <c r="B575" i="56"/>
  <c r="B574" i="56"/>
  <c r="B573" i="56"/>
  <c r="B572" i="56"/>
  <c r="B571" i="56"/>
  <c r="B570" i="56"/>
  <c r="B569" i="56"/>
  <c r="B568" i="56"/>
  <c r="B567" i="56"/>
  <c r="B566" i="56"/>
  <c r="B565" i="56"/>
  <c r="B564" i="56"/>
  <c r="B563" i="56"/>
  <c r="B562" i="56"/>
  <c r="B561" i="56"/>
  <c r="B560" i="56"/>
  <c r="B559" i="56"/>
  <c r="B558" i="56"/>
  <c r="B557" i="56"/>
  <c r="B556" i="56"/>
  <c r="B555" i="56"/>
  <c r="B554" i="56"/>
  <c r="B553" i="56"/>
  <c r="B552" i="56"/>
  <c r="B551" i="56"/>
  <c r="B550" i="56"/>
  <c r="B549" i="56"/>
  <c r="B548" i="56"/>
  <c r="B547" i="56"/>
  <c r="B546" i="56"/>
  <c r="B545" i="56"/>
  <c r="B544" i="56"/>
  <c r="B543" i="56"/>
  <c r="B542" i="56"/>
  <c r="B541" i="56"/>
  <c r="B540" i="56"/>
  <c r="B539" i="56"/>
  <c r="B538" i="56"/>
  <c r="B537" i="56"/>
  <c r="B536" i="56"/>
  <c r="B535" i="56"/>
  <c r="B534" i="56"/>
  <c r="B533" i="56"/>
  <c r="B532" i="56"/>
  <c r="B531" i="56"/>
  <c r="B530" i="56"/>
  <c r="B529" i="56"/>
  <c r="B528" i="56"/>
  <c r="B527" i="56"/>
  <c r="B526" i="56"/>
  <c r="B525" i="56"/>
  <c r="B524" i="56"/>
  <c r="B523" i="56"/>
  <c r="B522" i="56"/>
  <c r="B521" i="56"/>
  <c r="B520" i="56"/>
  <c r="B519" i="56"/>
  <c r="B518" i="56"/>
  <c r="B517" i="56"/>
  <c r="B516" i="56"/>
  <c r="B515" i="56"/>
  <c r="B514" i="56"/>
  <c r="B513" i="56"/>
  <c r="B512" i="56"/>
  <c r="B511" i="56"/>
  <c r="B510" i="56"/>
  <c r="B509" i="56"/>
  <c r="B508" i="56"/>
  <c r="B507" i="56"/>
  <c r="B506" i="56"/>
  <c r="B505" i="56"/>
  <c r="B504" i="56"/>
  <c r="B503" i="56"/>
  <c r="B502" i="56"/>
  <c r="B501" i="56"/>
  <c r="B500" i="56"/>
  <c r="B499" i="56"/>
  <c r="B498" i="56"/>
  <c r="B497" i="56"/>
  <c r="B496" i="56"/>
  <c r="B495" i="56"/>
  <c r="B494" i="56"/>
  <c r="B493" i="56"/>
  <c r="B492" i="56"/>
  <c r="B491" i="56"/>
  <c r="B490" i="56"/>
  <c r="B489" i="56"/>
  <c r="B488" i="56"/>
  <c r="B487" i="56"/>
  <c r="B486" i="56"/>
  <c r="B485" i="56"/>
  <c r="B484" i="56"/>
  <c r="B483" i="56"/>
  <c r="B482" i="56"/>
  <c r="B481" i="56"/>
  <c r="B480" i="56"/>
  <c r="B479" i="56"/>
  <c r="B478" i="56"/>
  <c r="B477" i="56"/>
  <c r="B476" i="56"/>
  <c r="C479" i="55"/>
  <c r="C480" i="55"/>
  <c r="C481" i="55"/>
  <c r="C482" i="55"/>
  <c r="C483" i="55"/>
  <c r="C484" i="55"/>
  <c r="C485" i="55"/>
  <c r="C486" i="55"/>
  <c r="C487" i="55"/>
  <c r="C488" i="55"/>
  <c r="C489" i="55"/>
  <c r="C490" i="55"/>
  <c r="C491" i="55"/>
  <c r="C492" i="55"/>
  <c r="C493" i="55"/>
  <c r="C494" i="55"/>
  <c r="C495" i="55"/>
  <c r="C496" i="55"/>
  <c r="C497" i="55"/>
  <c r="C498" i="55"/>
  <c r="C499" i="55"/>
  <c r="C500" i="55"/>
  <c r="C501" i="55"/>
  <c r="C502" i="55"/>
  <c r="C503" i="55"/>
  <c r="C504" i="55"/>
  <c r="C505" i="55"/>
  <c r="C506" i="55"/>
  <c r="C507" i="55"/>
  <c r="C508" i="55"/>
  <c r="C509" i="55"/>
  <c r="C510" i="55"/>
  <c r="C511" i="55"/>
  <c r="C512" i="55"/>
  <c r="C513" i="55"/>
  <c r="C514" i="55"/>
  <c r="C515" i="55"/>
  <c r="C516" i="55"/>
  <c r="C517" i="55"/>
  <c r="C518" i="55"/>
  <c r="C519" i="55"/>
  <c r="C520" i="55"/>
  <c r="C521" i="55"/>
  <c r="C522" i="55"/>
  <c r="C523" i="55"/>
  <c r="C524" i="55"/>
  <c r="C525" i="55"/>
  <c r="C526" i="55"/>
  <c r="C527" i="55"/>
  <c r="C528" i="55"/>
  <c r="C529" i="55"/>
  <c r="C530" i="55"/>
  <c r="C531" i="55"/>
  <c r="C532" i="55"/>
  <c r="C533" i="55"/>
  <c r="C534" i="55"/>
  <c r="C535" i="55"/>
  <c r="C536" i="55"/>
  <c r="C537" i="55"/>
  <c r="C538" i="55"/>
  <c r="C539" i="55"/>
  <c r="C540" i="55"/>
  <c r="C541" i="55"/>
  <c r="C542" i="55"/>
  <c r="C543" i="55"/>
  <c r="C544" i="55"/>
  <c r="C545" i="55"/>
  <c r="C546" i="55"/>
  <c r="C547" i="55"/>
  <c r="C548" i="55"/>
  <c r="C549" i="55"/>
  <c r="C550" i="55"/>
  <c r="C551" i="55"/>
  <c r="C552" i="55"/>
  <c r="C553" i="55"/>
  <c r="C554" i="55"/>
  <c r="C555" i="55"/>
  <c r="C556" i="55"/>
  <c r="C557" i="55"/>
  <c r="C558" i="55"/>
  <c r="C559" i="55"/>
  <c r="C560" i="55"/>
  <c r="C561" i="55"/>
  <c r="C562" i="55"/>
  <c r="C563" i="55"/>
  <c r="C564" i="55"/>
  <c r="C565" i="55"/>
  <c r="C566" i="55"/>
  <c r="C567" i="55"/>
  <c r="C568" i="55"/>
  <c r="C569" i="55"/>
  <c r="C570" i="55"/>
  <c r="C571" i="55"/>
  <c r="C572" i="55"/>
  <c r="C573" i="55"/>
  <c r="C574" i="55"/>
  <c r="C575" i="55"/>
  <c r="C576" i="55"/>
  <c r="C577" i="55"/>
  <c r="C578" i="55"/>
  <c r="C579" i="55"/>
  <c r="C580" i="55"/>
  <c r="C581" i="55"/>
  <c r="C582" i="55"/>
  <c r="C583" i="55"/>
  <c r="C584" i="55"/>
  <c r="C585" i="55"/>
  <c r="C586" i="55"/>
  <c r="C587" i="55"/>
  <c r="C588" i="55"/>
  <c r="C589" i="55"/>
  <c r="C590" i="55"/>
  <c r="C591" i="55"/>
  <c r="C592" i="55"/>
  <c r="C593" i="55"/>
  <c r="C594" i="55"/>
  <c r="C595" i="55"/>
  <c r="C596" i="55"/>
  <c r="C597" i="55"/>
  <c r="C598" i="55"/>
  <c r="C599" i="55"/>
  <c r="C600" i="55"/>
  <c r="C601" i="55"/>
  <c r="C602" i="55"/>
  <c r="C603" i="55"/>
  <c r="C604" i="55"/>
  <c r="C605" i="55"/>
  <c r="C606" i="55"/>
  <c r="C607" i="55"/>
  <c r="C608" i="55"/>
  <c r="C609" i="55"/>
  <c r="C610" i="55"/>
  <c r="C611" i="55"/>
  <c r="C612" i="55"/>
  <c r="C613" i="55"/>
  <c r="C614" i="55"/>
  <c r="C615" i="55"/>
  <c r="C616" i="55"/>
  <c r="C617" i="55"/>
  <c r="C618" i="55"/>
  <c r="C619" i="55"/>
  <c r="C620" i="55"/>
  <c r="C621" i="55"/>
  <c r="C622" i="55"/>
  <c r="C623" i="55"/>
  <c r="C624" i="55"/>
  <c r="C625" i="55"/>
  <c r="C626" i="55"/>
  <c r="C627" i="55"/>
  <c r="C628" i="55"/>
  <c r="C629" i="55"/>
  <c r="C630" i="55"/>
  <c r="C631" i="55"/>
  <c r="C632" i="55"/>
  <c r="C633" i="55"/>
  <c r="C634" i="55"/>
  <c r="O651" i="56"/>
  <c r="O593" i="56"/>
  <c r="O680" i="56"/>
  <c r="O476" i="56"/>
  <c r="O609" i="56"/>
  <c r="O777" i="56"/>
  <c r="O581" i="56"/>
  <c r="O720" i="56"/>
  <c r="O644" i="56"/>
  <c r="O762" i="56"/>
  <c r="O626" i="56"/>
  <c r="O492" i="56"/>
  <c r="O498" i="56"/>
  <c r="O487" i="56"/>
  <c r="O637" i="56"/>
  <c r="O530" i="56"/>
  <c r="O605" i="56"/>
  <c r="O563" i="56"/>
  <c r="O670" i="56"/>
  <c r="O662" i="56"/>
  <c r="O760" i="56"/>
  <c r="O482" i="56"/>
  <c r="O771" i="56"/>
  <c r="O569" i="56"/>
  <c r="O705" i="56"/>
  <c r="O714" i="56"/>
  <c r="O693" i="56"/>
  <c r="O571" i="56"/>
  <c r="O509" i="56"/>
  <c r="O493" i="56"/>
  <c r="O591" i="56"/>
  <c r="O610" i="56"/>
  <c r="O692" i="56"/>
  <c r="O567" i="56"/>
  <c r="O711" i="56"/>
  <c r="O504" i="56"/>
  <c r="O486" i="56"/>
  <c r="O615" i="56"/>
  <c r="O550" i="56"/>
  <c r="O624" i="56"/>
  <c r="O782" i="56"/>
  <c r="O519" i="56"/>
  <c r="O483" i="56"/>
  <c r="O684" i="56"/>
  <c r="O587" i="56"/>
  <c r="O663" i="56"/>
  <c r="O778" i="56"/>
  <c r="O630" i="56"/>
  <c r="O506" i="56"/>
  <c r="O562" i="56"/>
  <c r="O507" i="56"/>
  <c r="O488" i="56"/>
  <c r="O738" i="56"/>
  <c r="O546" i="56"/>
  <c r="O582" i="56"/>
  <c r="O548" i="56"/>
  <c r="O708" i="56"/>
  <c r="O715" i="56"/>
  <c r="O564" i="56"/>
  <c r="O701" i="56"/>
  <c r="O477" i="56"/>
  <c r="O617" i="56"/>
  <c r="O584" i="56"/>
  <c r="O766" i="56"/>
  <c r="O733" i="56"/>
  <c r="O586" i="56"/>
  <c r="O696" i="56"/>
  <c r="O544" i="56"/>
  <c r="O622" i="56"/>
  <c r="O755" i="56"/>
  <c r="O588" i="56"/>
  <c r="O689" i="56"/>
  <c r="O620" i="56"/>
  <c r="O635" i="56"/>
  <c r="O633" i="56"/>
  <c r="O528" i="56"/>
  <c r="O765" i="56"/>
  <c r="O712" i="56"/>
  <c r="O699" i="56"/>
  <c r="O787" i="56"/>
  <c r="O496" i="56"/>
  <c r="O517" i="56"/>
  <c r="O676" i="56"/>
  <c r="O578" i="56"/>
  <c r="O552" i="56"/>
  <c r="O655" i="56"/>
  <c r="O565" i="56"/>
  <c r="O589" i="56"/>
  <c r="O603" i="56"/>
  <c r="O575" i="56"/>
  <c r="O514" i="56"/>
  <c r="O741" i="56"/>
  <c r="O619" i="56"/>
  <c r="O672" i="56"/>
  <c r="O723" i="56"/>
  <c r="O502" i="56"/>
  <c r="O611" i="56"/>
  <c r="O632" i="56"/>
  <c r="O690" i="56"/>
  <c r="O727" i="56"/>
  <c r="O769" i="56"/>
  <c r="O783" i="56"/>
  <c r="O573" i="56"/>
  <c r="O572" i="56"/>
  <c r="O665" i="56"/>
  <c r="O606" i="56"/>
  <c r="O485" i="56"/>
  <c r="O647" i="56"/>
  <c r="O523" i="56"/>
  <c r="O685" i="56"/>
  <c r="O558" i="56"/>
  <c r="O764" i="56"/>
  <c r="O748" i="56"/>
  <c r="O657" i="56"/>
  <c r="O478" i="56"/>
  <c r="O559" i="56"/>
  <c r="O648" i="56"/>
  <c r="O704" i="56"/>
  <c r="O645" i="56"/>
  <c r="O557" i="56"/>
  <c r="O716" i="56"/>
  <c r="O671" i="56"/>
  <c r="O772" i="56"/>
  <c r="O658" i="56"/>
  <c r="O694" i="56"/>
  <c r="O631" i="56"/>
  <c r="O524" i="56"/>
  <c r="O639" i="56"/>
  <c r="O618" i="56"/>
  <c r="O577" i="56"/>
  <c r="O729" i="56"/>
  <c r="O785" i="56"/>
  <c r="O734" i="56"/>
  <c r="O703" i="56"/>
  <c r="O627" i="56"/>
  <c r="O642" i="56"/>
  <c r="O686" i="56"/>
  <c r="O678" i="56"/>
  <c r="O751" i="56"/>
  <c r="O664" i="56"/>
  <c r="O759" i="56"/>
  <c r="O542" i="56"/>
  <c r="O659" i="56"/>
  <c r="O527" i="56"/>
  <c r="O600" i="56"/>
  <c r="O513" i="56"/>
  <c r="O491" i="56"/>
  <c r="O706" i="56"/>
  <c r="O776" i="56"/>
  <c r="O754" i="56"/>
  <c r="O717" i="56"/>
  <c r="O667" i="56"/>
  <c r="O780" i="56"/>
  <c r="O775" i="56"/>
  <c r="O674" i="56"/>
  <c r="O761" i="56"/>
  <c r="O512" i="56"/>
  <c r="O718" i="56"/>
  <c r="O495" i="56"/>
  <c r="O732" i="56"/>
  <c r="O763" i="56"/>
  <c r="O779" i="56"/>
  <c r="O660" i="56"/>
  <c r="O744" i="56"/>
  <c r="O540" i="56"/>
  <c r="O656" i="56"/>
  <c r="O641" i="56"/>
  <c r="O479" i="56"/>
  <c r="O650" i="56"/>
  <c r="O753" i="56"/>
  <c r="O770" i="56"/>
  <c r="O683" i="56"/>
  <c r="O511" i="56"/>
  <c r="O752" i="56"/>
  <c r="O585" i="56"/>
  <c r="O598" i="56"/>
  <c r="O515" i="56"/>
  <c r="O580" i="56"/>
  <c r="O679" i="56"/>
  <c r="O739" i="56"/>
  <c r="O484" i="56"/>
  <c r="O604" i="56"/>
  <c r="O556" i="56"/>
  <c r="O707" i="56"/>
  <c r="O731" i="56"/>
  <c r="O576" i="56"/>
  <c r="O640" i="56"/>
  <c r="O561" i="56"/>
  <c r="O666" i="56"/>
  <c r="O481" i="56"/>
  <c r="O500" i="56"/>
  <c r="O529" i="56"/>
  <c r="O675" i="56"/>
  <c r="O583" i="56"/>
  <c r="O677" i="56"/>
  <c r="O756" i="56"/>
  <c r="O737" i="56"/>
  <c r="O534" i="56"/>
  <c r="O724" i="56"/>
  <c r="O682" i="56"/>
  <c r="O547" i="56"/>
  <c r="O533" i="56"/>
  <c r="O740" i="56"/>
  <c r="O700" i="56"/>
  <c r="O746" i="56"/>
  <c r="O784" i="56"/>
  <c r="O750" i="56"/>
  <c r="O646" i="56"/>
  <c r="O579" i="56"/>
  <c r="O669" i="56"/>
  <c r="O616" i="56"/>
  <c r="O537" i="56"/>
  <c r="O661" i="56"/>
  <c r="O628" i="56"/>
  <c r="O560" i="56"/>
  <c r="O554" i="56"/>
  <c r="O742" i="56"/>
  <c r="O623" i="56"/>
  <c r="O490" i="56"/>
  <c r="O758" i="56"/>
  <c r="O601" i="56"/>
  <c r="O719" i="56"/>
  <c r="O709" i="56"/>
  <c r="O629" i="56"/>
  <c r="O543" i="56"/>
  <c r="O551" i="56"/>
  <c r="O521" i="56"/>
  <c r="O489" i="56"/>
  <c r="O710" i="56"/>
  <c r="O494" i="56"/>
  <c r="O728" i="56"/>
  <c r="O649" i="56"/>
  <c r="O545" i="56"/>
  <c r="O726" i="56"/>
  <c r="O549" i="56"/>
  <c r="O531" i="56"/>
  <c r="O681" i="56"/>
  <c r="O725" i="56"/>
  <c r="O516" i="56"/>
  <c r="O638" i="56"/>
  <c r="O625" i="56"/>
  <c r="O722" i="56"/>
  <c r="O730" i="56"/>
  <c r="O749" i="56"/>
  <c r="O597" i="56"/>
  <c r="O713" i="56"/>
  <c r="O673" i="56"/>
  <c r="O721" i="56"/>
  <c r="O518" i="56"/>
  <c r="O525" i="56"/>
  <c r="O574" i="56"/>
  <c r="O757" i="56"/>
  <c r="O698" i="56"/>
  <c r="O497" i="56"/>
  <c r="O536" i="56"/>
  <c r="O503" i="56"/>
  <c r="O773" i="56"/>
  <c r="O774" i="56"/>
  <c r="O702" i="56"/>
  <c r="O508" i="56"/>
  <c r="O510" i="56"/>
  <c r="O786" i="56"/>
  <c r="O532" i="56"/>
  <c r="O568" i="56"/>
  <c r="O480" i="56"/>
  <c r="O767" i="56"/>
  <c r="O608" i="56"/>
  <c r="O653" i="56"/>
  <c r="O613" i="56"/>
  <c r="O596" i="56"/>
  <c r="O595" i="56"/>
  <c r="O539" i="56"/>
  <c r="O501" i="56"/>
  <c r="O614" i="56"/>
  <c r="O594" i="56"/>
  <c r="O520" i="56"/>
  <c r="O697" i="56"/>
  <c r="O499" i="56"/>
  <c r="O634" i="56"/>
  <c r="O607" i="56"/>
  <c r="O526" i="56"/>
  <c r="O654" i="56"/>
  <c r="O621" i="56"/>
  <c r="O743" i="56"/>
  <c r="O541" i="56"/>
  <c r="O555" i="56"/>
  <c r="O566" i="56"/>
  <c r="O612" i="56"/>
  <c r="O522" i="56"/>
  <c r="O691" i="56"/>
  <c r="O599" i="56"/>
  <c r="O768" i="56"/>
  <c r="O636" i="56"/>
  <c r="O602" i="56"/>
  <c r="O668" i="56"/>
  <c r="O747" i="56"/>
  <c r="O688" i="56"/>
  <c r="O687" i="56"/>
  <c r="O505" i="56"/>
  <c r="O643" i="56"/>
  <c r="O570" i="56"/>
  <c r="O590" i="56"/>
  <c r="O735" i="56"/>
  <c r="O553" i="56"/>
  <c r="O736" i="56"/>
  <c r="O535" i="56"/>
  <c r="O538" i="56"/>
  <c r="O652" i="56"/>
  <c r="O592" i="56"/>
  <c r="O781" i="56"/>
  <c r="O745" i="56"/>
  <c r="O695" i="56"/>
  <c r="I1053" i="55" l="1"/>
  <c r="R1053" i="55"/>
  <c r="B635" i="55"/>
  <c r="A635" i="55" s="1"/>
  <c r="B636" i="55"/>
  <c r="A636" i="55" s="1"/>
  <c r="B637" i="55"/>
  <c r="A637" i="55" s="1"/>
  <c r="B638" i="55"/>
  <c r="A638" i="55" s="1"/>
  <c r="B639" i="55"/>
  <c r="A639" i="55" s="1"/>
  <c r="B640" i="55"/>
  <c r="A640" i="55" s="1"/>
  <c r="B641" i="55"/>
  <c r="A641" i="55" s="1"/>
  <c r="B642" i="55"/>
  <c r="A642" i="55" s="1"/>
  <c r="B643" i="55"/>
  <c r="A643" i="55" s="1"/>
  <c r="B644" i="55"/>
  <c r="A644" i="55" s="1"/>
  <c r="B645" i="55"/>
  <c r="A645" i="55" s="1"/>
  <c r="B646" i="55"/>
  <c r="A646" i="55" s="1"/>
  <c r="B647" i="55"/>
  <c r="A647" i="55" s="1"/>
  <c r="B648" i="55"/>
  <c r="A648" i="55" s="1"/>
  <c r="B649" i="55"/>
  <c r="A649" i="55" s="1"/>
  <c r="A650" i="55"/>
  <c r="B650" i="55"/>
  <c r="B651" i="55"/>
  <c r="A651" i="55" s="1"/>
  <c r="B652" i="55"/>
  <c r="A652" i="55" s="1"/>
  <c r="B653" i="55"/>
  <c r="A653" i="55" s="1"/>
  <c r="A654" i="55"/>
  <c r="B654" i="55"/>
  <c r="B655" i="55"/>
  <c r="A655" i="55" s="1"/>
  <c r="B656" i="55"/>
  <c r="A656" i="55" s="1"/>
  <c r="B657" i="55"/>
  <c r="A657" i="55" s="1"/>
  <c r="B658" i="55"/>
  <c r="A658" i="55" s="1"/>
  <c r="B659" i="55"/>
  <c r="A659" i="55" s="1"/>
  <c r="B660" i="55"/>
  <c r="A660" i="55" s="1"/>
  <c r="B661" i="55"/>
  <c r="A661" i="55" s="1"/>
  <c r="A662" i="55"/>
  <c r="B662" i="55"/>
  <c r="B663" i="55"/>
  <c r="A663" i="55" s="1"/>
  <c r="B664" i="55"/>
  <c r="A664" i="55" s="1"/>
  <c r="B665" i="55"/>
  <c r="A665" i="55" s="1"/>
  <c r="A666" i="55"/>
  <c r="B666" i="55"/>
  <c r="B667" i="55"/>
  <c r="A667" i="55" s="1"/>
  <c r="B668" i="55"/>
  <c r="A668" i="55" s="1"/>
  <c r="B669" i="55"/>
  <c r="A669" i="55" s="1"/>
  <c r="A670" i="55"/>
  <c r="B670" i="55"/>
  <c r="B671" i="55"/>
  <c r="A671" i="55" s="1"/>
  <c r="B672" i="55"/>
  <c r="A672" i="55" s="1"/>
  <c r="B673" i="55"/>
  <c r="A673" i="55" s="1"/>
  <c r="A674" i="55"/>
  <c r="B674" i="55"/>
  <c r="B675" i="55"/>
  <c r="A675" i="55" s="1"/>
  <c r="B676" i="55"/>
  <c r="A676" i="55" s="1"/>
  <c r="B677" i="55"/>
  <c r="A677" i="55" s="1"/>
  <c r="A678" i="55"/>
  <c r="B678" i="55"/>
  <c r="B679" i="55"/>
  <c r="A679" i="55" s="1"/>
  <c r="B680" i="55"/>
  <c r="A680" i="55" s="1"/>
  <c r="B681" i="55"/>
  <c r="A681" i="55" s="1"/>
  <c r="A682" i="55"/>
  <c r="B682" i="55"/>
  <c r="B683" i="55"/>
  <c r="A683" i="55" s="1"/>
  <c r="B684" i="55"/>
  <c r="A684" i="55" s="1"/>
  <c r="B685" i="55"/>
  <c r="A685" i="55" s="1"/>
  <c r="A686" i="55"/>
  <c r="B686" i="55"/>
  <c r="B687" i="55"/>
  <c r="A687" i="55" s="1"/>
  <c r="B688" i="55"/>
  <c r="A688" i="55" s="1"/>
  <c r="B689" i="55"/>
  <c r="A689" i="55" s="1"/>
  <c r="A690" i="55"/>
  <c r="B690" i="55"/>
  <c r="B691" i="55"/>
  <c r="A691" i="55" s="1"/>
  <c r="B692" i="55"/>
  <c r="A692" i="55" s="1"/>
  <c r="B693" i="55"/>
  <c r="A693" i="55" s="1"/>
  <c r="A694" i="55"/>
  <c r="B694" i="55"/>
  <c r="B695" i="55"/>
  <c r="A695" i="55" s="1"/>
  <c r="B696" i="55"/>
  <c r="A696" i="55" s="1"/>
  <c r="B697" i="55"/>
  <c r="A697" i="55" s="1"/>
  <c r="A698" i="55"/>
  <c r="B698" i="55"/>
  <c r="B699" i="55"/>
  <c r="A699" i="55" s="1"/>
  <c r="B700" i="55"/>
  <c r="A700" i="55" s="1"/>
  <c r="B701" i="55"/>
  <c r="A701" i="55" s="1"/>
  <c r="A702" i="55"/>
  <c r="B702" i="55"/>
  <c r="B703" i="55"/>
  <c r="A703" i="55" s="1"/>
  <c r="B704" i="55"/>
  <c r="A704" i="55" s="1"/>
  <c r="B705" i="55"/>
  <c r="A705" i="55" s="1"/>
  <c r="A706" i="55"/>
  <c r="B706" i="55"/>
  <c r="B707" i="55"/>
  <c r="A707" i="55" s="1"/>
  <c r="B708" i="55"/>
  <c r="A708" i="55" s="1"/>
  <c r="B709" i="55"/>
  <c r="A709" i="55" s="1"/>
  <c r="A710" i="55"/>
  <c r="B710" i="55"/>
  <c r="B711" i="55"/>
  <c r="A711" i="55" s="1"/>
  <c r="B712" i="55"/>
  <c r="A712" i="55" s="1"/>
  <c r="B713" i="55"/>
  <c r="A713" i="55" s="1"/>
  <c r="A714" i="55"/>
  <c r="B714" i="55"/>
  <c r="B715" i="55"/>
  <c r="A715" i="55" s="1"/>
  <c r="B716" i="55"/>
  <c r="A716" i="55" s="1"/>
  <c r="B717" i="55"/>
  <c r="A717" i="55" s="1"/>
  <c r="A718" i="55"/>
  <c r="B718" i="55"/>
  <c r="B719" i="55"/>
  <c r="A719" i="55" s="1"/>
  <c r="B720" i="55"/>
  <c r="A720" i="55" s="1"/>
  <c r="B721" i="55"/>
  <c r="A721" i="55" s="1"/>
  <c r="A722" i="55"/>
  <c r="B722" i="55"/>
  <c r="B723" i="55"/>
  <c r="A723" i="55" s="1"/>
  <c r="B724" i="55"/>
  <c r="A724" i="55" s="1"/>
  <c r="B725" i="55"/>
  <c r="A725" i="55" s="1"/>
  <c r="A726" i="55"/>
  <c r="B726" i="55"/>
  <c r="B727" i="55"/>
  <c r="A727" i="55" s="1"/>
  <c r="B728" i="55"/>
  <c r="A728" i="55" s="1"/>
  <c r="B729" i="55"/>
  <c r="A729" i="55" s="1"/>
  <c r="A730" i="55"/>
  <c r="B730" i="55"/>
  <c r="B731" i="55"/>
  <c r="A731" i="55" s="1"/>
  <c r="B732" i="55"/>
  <c r="A732" i="55" s="1"/>
  <c r="B733" i="55"/>
  <c r="A733" i="55" s="1"/>
  <c r="A734" i="55"/>
  <c r="B734" i="55"/>
  <c r="B735" i="55"/>
  <c r="A735" i="55" s="1"/>
  <c r="A736" i="55"/>
  <c r="B736" i="55"/>
  <c r="B737" i="55"/>
  <c r="A737" i="55" s="1"/>
  <c r="A738" i="55"/>
  <c r="B738" i="55"/>
  <c r="B739" i="55"/>
  <c r="A739" i="55" s="1"/>
  <c r="B740" i="55"/>
  <c r="A740" i="55" s="1"/>
  <c r="B741" i="55"/>
  <c r="A741" i="55" s="1"/>
  <c r="A742" i="55"/>
  <c r="B742" i="55"/>
  <c r="B743" i="55"/>
  <c r="A743" i="55" s="1"/>
  <c r="B744" i="55"/>
  <c r="A744" i="55" s="1"/>
  <c r="B745" i="55"/>
  <c r="A745" i="55" s="1"/>
  <c r="A746" i="55"/>
  <c r="B746" i="55"/>
  <c r="B747" i="55"/>
  <c r="A747" i="55" s="1"/>
  <c r="B748" i="55"/>
  <c r="A748" i="55" s="1"/>
  <c r="B749" i="55"/>
  <c r="A749" i="55" s="1"/>
  <c r="A750" i="55"/>
  <c r="B750" i="55"/>
  <c r="B751" i="55"/>
  <c r="A751" i="55" s="1"/>
  <c r="A752" i="55"/>
  <c r="B752" i="55"/>
  <c r="B753" i="55"/>
  <c r="A753" i="55" s="1"/>
  <c r="A754" i="55"/>
  <c r="B754" i="55"/>
  <c r="B755" i="55"/>
  <c r="A755" i="55" s="1"/>
  <c r="B756" i="55"/>
  <c r="A756" i="55" s="1"/>
  <c r="B757" i="55"/>
  <c r="A757" i="55" s="1"/>
  <c r="A758" i="55"/>
  <c r="B758" i="55"/>
  <c r="B759" i="55"/>
  <c r="A759" i="55" s="1"/>
  <c r="B760" i="55"/>
  <c r="A760" i="55" s="1"/>
  <c r="B761" i="55"/>
  <c r="A761" i="55" s="1"/>
  <c r="A762" i="55"/>
  <c r="B762" i="55"/>
  <c r="B763" i="55"/>
  <c r="A763" i="55" s="1"/>
  <c r="B764" i="55"/>
  <c r="A764" i="55" s="1"/>
  <c r="B765" i="55"/>
  <c r="A765" i="55" s="1"/>
  <c r="A766" i="55"/>
  <c r="B766" i="55"/>
  <c r="B767" i="55"/>
  <c r="A767" i="55" s="1"/>
  <c r="A768" i="55"/>
  <c r="B768" i="55"/>
  <c r="B769" i="55"/>
  <c r="A769" i="55" s="1"/>
  <c r="A770" i="55"/>
  <c r="B770" i="55"/>
  <c r="B771" i="55"/>
  <c r="A771" i="55" s="1"/>
  <c r="B772" i="55"/>
  <c r="A772" i="55" s="1"/>
  <c r="B773" i="55"/>
  <c r="A773" i="55" s="1"/>
  <c r="A774" i="55"/>
  <c r="B774" i="55"/>
  <c r="B775" i="55"/>
  <c r="A775" i="55" s="1"/>
  <c r="B776" i="55"/>
  <c r="A776" i="55" s="1"/>
  <c r="B777" i="55"/>
  <c r="A777" i="55" s="1"/>
  <c r="A778" i="55"/>
  <c r="B778" i="55"/>
  <c r="B779" i="55"/>
  <c r="A779" i="55" s="1"/>
  <c r="B780" i="55"/>
  <c r="A780" i="55" s="1"/>
  <c r="B781" i="55"/>
  <c r="A781" i="55" s="1"/>
  <c r="A782" i="55"/>
  <c r="B782" i="55"/>
  <c r="B783" i="55"/>
  <c r="A783" i="55" s="1"/>
  <c r="A784" i="55"/>
  <c r="B784" i="55"/>
  <c r="B785" i="55"/>
  <c r="A785" i="55" s="1"/>
  <c r="A786" i="55"/>
  <c r="B786" i="55"/>
  <c r="B787" i="55"/>
  <c r="A787" i="55" s="1"/>
  <c r="B788" i="55"/>
  <c r="A788" i="55" s="1"/>
  <c r="B789" i="55"/>
  <c r="A789" i="55" s="1"/>
  <c r="A790" i="55"/>
  <c r="B790" i="55"/>
  <c r="R790" i="55"/>
  <c r="M790" i="55"/>
  <c r="R789" i="55"/>
  <c r="M789" i="55"/>
  <c r="R788" i="55"/>
  <c r="M788" i="55"/>
  <c r="R787" i="55"/>
  <c r="M787" i="55"/>
  <c r="R786" i="55"/>
  <c r="M786" i="55"/>
  <c r="R785" i="55"/>
  <c r="M785" i="55"/>
  <c r="R784" i="55"/>
  <c r="M784" i="55"/>
  <c r="R783" i="55"/>
  <c r="M783" i="55"/>
  <c r="R782" i="55"/>
  <c r="M782" i="55"/>
  <c r="R781" i="55"/>
  <c r="M781" i="55"/>
  <c r="R780" i="55"/>
  <c r="M780" i="55"/>
  <c r="R779" i="55"/>
  <c r="M779" i="55"/>
  <c r="R778" i="55"/>
  <c r="M778" i="55"/>
  <c r="R777" i="55"/>
  <c r="M777" i="55"/>
  <c r="R776" i="55"/>
  <c r="M776" i="55"/>
  <c r="R775" i="55"/>
  <c r="M775" i="55"/>
  <c r="R774" i="55"/>
  <c r="M774" i="55"/>
  <c r="R773" i="55"/>
  <c r="M773" i="55"/>
  <c r="R772" i="55"/>
  <c r="M772" i="55"/>
  <c r="R771" i="55"/>
  <c r="M771" i="55"/>
  <c r="R770" i="55"/>
  <c r="M770" i="55"/>
  <c r="R769" i="55"/>
  <c r="M769" i="55"/>
  <c r="R768" i="55"/>
  <c r="M768" i="55"/>
  <c r="R767" i="55"/>
  <c r="M767" i="55"/>
  <c r="R766" i="55"/>
  <c r="M766" i="55"/>
  <c r="R765" i="55"/>
  <c r="M765" i="55"/>
  <c r="R764" i="55"/>
  <c r="M764" i="55"/>
  <c r="R763" i="55"/>
  <c r="M763" i="55"/>
  <c r="R762" i="55"/>
  <c r="M762" i="55"/>
  <c r="R761" i="55"/>
  <c r="M761" i="55"/>
  <c r="R760" i="55"/>
  <c r="M760" i="55"/>
  <c r="R759" i="55"/>
  <c r="M759" i="55"/>
  <c r="R758" i="55"/>
  <c r="M758" i="55"/>
  <c r="R757" i="55"/>
  <c r="M757" i="55"/>
  <c r="R756" i="55"/>
  <c r="M756" i="55"/>
  <c r="R755" i="55"/>
  <c r="M755" i="55"/>
  <c r="R754" i="55"/>
  <c r="M754" i="55"/>
  <c r="R753" i="55"/>
  <c r="M753" i="55"/>
  <c r="R752" i="55"/>
  <c r="M752" i="55"/>
  <c r="R751" i="55"/>
  <c r="M751" i="55"/>
  <c r="R750" i="55"/>
  <c r="M750" i="55"/>
  <c r="R749" i="55"/>
  <c r="M749" i="55"/>
  <c r="R748" i="55"/>
  <c r="M748" i="55"/>
  <c r="R747" i="55"/>
  <c r="M747" i="55"/>
  <c r="R746" i="55"/>
  <c r="M746" i="55"/>
  <c r="R745" i="55"/>
  <c r="M745" i="55"/>
  <c r="R744" i="55"/>
  <c r="M744" i="55"/>
  <c r="R743" i="55"/>
  <c r="M743" i="55"/>
  <c r="R742" i="55"/>
  <c r="M742" i="55"/>
  <c r="R741" i="55"/>
  <c r="M741" i="55"/>
  <c r="R740" i="55"/>
  <c r="M740" i="55"/>
  <c r="R739" i="55"/>
  <c r="M739" i="55"/>
  <c r="R738" i="55"/>
  <c r="M738" i="55"/>
  <c r="R737" i="55"/>
  <c r="M737" i="55"/>
  <c r="R736" i="55"/>
  <c r="M736" i="55"/>
  <c r="R735" i="55"/>
  <c r="M735" i="55"/>
  <c r="R734" i="55"/>
  <c r="M734" i="55"/>
  <c r="R733" i="55"/>
  <c r="M733" i="55"/>
  <c r="R732" i="55"/>
  <c r="M732" i="55"/>
  <c r="R731" i="55"/>
  <c r="M731" i="55"/>
  <c r="R730" i="55"/>
  <c r="M730" i="55"/>
  <c r="R729" i="55"/>
  <c r="M729" i="55"/>
  <c r="R728" i="55"/>
  <c r="M728" i="55"/>
  <c r="R727" i="55"/>
  <c r="M727" i="55"/>
  <c r="R726" i="55"/>
  <c r="M726" i="55"/>
  <c r="R725" i="55"/>
  <c r="M725" i="55"/>
  <c r="R724" i="55"/>
  <c r="M724" i="55"/>
  <c r="R723" i="55"/>
  <c r="M723" i="55"/>
  <c r="R722" i="55"/>
  <c r="M722" i="55"/>
  <c r="R721" i="55"/>
  <c r="M721" i="55"/>
  <c r="R720" i="55"/>
  <c r="M720" i="55"/>
  <c r="R719" i="55"/>
  <c r="M719" i="55"/>
  <c r="R718" i="55"/>
  <c r="M718" i="55"/>
  <c r="R717" i="55"/>
  <c r="M717" i="55"/>
  <c r="R716" i="55"/>
  <c r="M716" i="55"/>
  <c r="R715" i="55"/>
  <c r="M715" i="55"/>
  <c r="R714" i="55"/>
  <c r="M714" i="55"/>
  <c r="R713" i="55"/>
  <c r="M713" i="55"/>
  <c r="R712" i="55"/>
  <c r="M712" i="55"/>
  <c r="R711" i="55"/>
  <c r="M711" i="55"/>
  <c r="R710" i="55"/>
  <c r="M710" i="55"/>
  <c r="R709" i="55"/>
  <c r="M709" i="55"/>
  <c r="R708" i="55"/>
  <c r="M708" i="55"/>
  <c r="R707" i="55"/>
  <c r="M707" i="55"/>
  <c r="R706" i="55"/>
  <c r="M706" i="55"/>
  <c r="R705" i="55"/>
  <c r="M705" i="55"/>
  <c r="R704" i="55"/>
  <c r="M704" i="55"/>
  <c r="R703" i="55"/>
  <c r="M703" i="55"/>
  <c r="R702" i="55"/>
  <c r="M702" i="55"/>
  <c r="R701" i="55"/>
  <c r="M701" i="55"/>
  <c r="R700" i="55"/>
  <c r="M700" i="55"/>
  <c r="R699" i="55"/>
  <c r="M699" i="55"/>
  <c r="R698" i="55"/>
  <c r="M698" i="55"/>
  <c r="R697" i="55"/>
  <c r="M697" i="55"/>
  <c r="R696" i="55"/>
  <c r="M696" i="55"/>
  <c r="R695" i="55"/>
  <c r="M695" i="55"/>
  <c r="R694" i="55"/>
  <c r="M694" i="55"/>
  <c r="R693" i="55"/>
  <c r="M693" i="55"/>
  <c r="R692" i="55"/>
  <c r="M692" i="55"/>
  <c r="R691" i="55"/>
  <c r="M691" i="55"/>
  <c r="R690" i="55"/>
  <c r="M690" i="55"/>
  <c r="R689" i="55"/>
  <c r="M689" i="55"/>
  <c r="R688" i="55"/>
  <c r="M688" i="55"/>
  <c r="R687" i="55"/>
  <c r="M687" i="55"/>
  <c r="R686" i="55"/>
  <c r="M686" i="55"/>
  <c r="R685" i="55"/>
  <c r="M685" i="55"/>
  <c r="R684" i="55"/>
  <c r="M684" i="55"/>
  <c r="R683" i="55"/>
  <c r="M683" i="55"/>
  <c r="R682" i="55"/>
  <c r="M682" i="55"/>
  <c r="R681" i="55"/>
  <c r="M681" i="55"/>
  <c r="R680" i="55"/>
  <c r="M680" i="55"/>
  <c r="R679" i="55"/>
  <c r="M679" i="55"/>
  <c r="R678" i="55"/>
  <c r="M678" i="55"/>
  <c r="R677" i="55"/>
  <c r="M677" i="55"/>
  <c r="R676" i="55"/>
  <c r="M676" i="55"/>
  <c r="R675" i="55"/>
  <c r="M675" i="55"/>
  <c r="R674" i="55"/>
  <c r="M674" i="55"/>
  <c r="R673" i="55"/>
  <c r="M673" i="55"/>
  <c r="R672" i="55"/>
  <c r="M672" i="55"/>
  <c r="R671" i="55"/>
  <c r="M671" i="55"/>
  <c r="R670" i="55"/>
  <c r="M670" i="55"/>
  <c r="R669" i="55"/>
  <c r="M669" i="55"/>
  <c r="R668" i="55"/>
  <c r="M668" i="55"/>
  <c r="R667" i="55"/>
  <c r="M667" i="55"/>
  <c r="R666" i="55"/>
  <c r="M666" i="55"/>
  <c r="R665" i="55"/>
  <c r="M665" i="55"/>
  <c r="R664" i="55"/>
  <c r="M664" i="55"/>
  <c r="R663" i="55"/>
  <c r="M663" i="55"/>
  <c r="R662" i="55"/>
  <c r="M662" i="55"/>
  <c r="R661" i="55"/>
  <c r="M661" i="55"/>
  <c r="R660" i="55"/>
  <c r="M660" i="55"/>
  <c r="R659" i="55"/>
  <c r="M659" i="55"/>
  <c r="R658" i="55"/>
  <c r="M658" i="55"/>
  <c r="R657" i="55"/>
  <c r="M657" i="55"/>
  <c r="R656" i="55"/>
  <c r="M656" i="55"/>
  <c r="R655" i="55"/>
  <c r="M655" i="55"/>
  <c r="R654" i="55"/>
  <c r="M654" i="55"/>
  <c r="R653" i="55"/>
  <c r="M653" i="55"/>
  <c r="R652" i="55"/>
  <c r="M652" i="55"/>
  <c r="R651" i="55"/>
  <c r="M651" i="55"/>
  <c r="R650" i="55"/>
  <c r="M650" i="55"/>
  <c r="R649" i="55"/>
  <c r="M649" i="55"/>
  <c r="R648" i="55"/>
  <c r="M648" i="55"/>
  <c r="R647" i="55"/>
  <c r="M647" i="55"/>
  <c r="R646" i="55"/>
  <c r="M646" i="55"/>
  <c r="R645" i="55"/>
  <c r="M645" i="55"/>
  <c r="R644" i="55"/>
  <c r="M644" i="55"/>
  <c r="R643" i="55"/>
  <c r="M643" i="55"/>
  <c r="R642" i="55"/>
  <c r="M642" i="55"/>
  <c r="R641" i="55"/>
  <c r="M641" i="55"/>
  <c r="R640" i="55"/>
  <c r="M640" i="55"/>
  <c r="R639" i="55"/>
  <c r="M639" i="55"/>
  <c r="R638" i="55"/>
  <c r="M638" i="55"/>
  <c r="R637" i="55"/>
  <c r="M637" i="55"/>
  <c r="R636" i="55"/>
  <c r="M636" i="55"/>
  <c r="R635" i="55"/>
  <c r="M635" i="55"/>
  <c r="R1052" i="55"/>
  <c r="R1051" i="55"/>
  <c r="R1050" i="55"/>
  <c r="R1049" i="55"/>
  <c r="R1048" i="55"/>
  <c r="R1047" i="55"/>
  <c r="R1046" i="55"/>
  <c r="R1045" i="55"/>
  <c r="R1044" i="55"/>
  <c r="R1043" i="55"/>
  <c r="R1042" i="55"/>
  <c r="R1041" i="55"/>
  <c r="R1040" i="55"/>
  <c r="R1039" i="55"/>
  <c r="R1038" i="55"/>
  <c r="R1037" i="55"/>
  <c r="R1036" i="55"/>
  <c r="R1035" i="55"/>
  <c r="R1034" i="55"/>
  <c r="R1033" i="55"/>
  <c r="R1032" i="55"/>
  <c r="R1031" i="55"/>
  <c r="R1030" i="55"/>
  <c r="R1029" i="55"/>
  <c r="R1028" i="55"/>
  <c r="R1027" i="55"/>
  <c r="R1026" i="55"/>
  <c r="R1025" i="55"/>
  <c r="R1024" i="55"/>
  <c r="R1023" i="55"/>
  <c r="R1022" i="55"/>
  <c r="R1021" i="55"/>
  <c r="R1020" i="55"/>
  <c r="R1019" i="55"/>
  <c r="R1018" i="55"/>
  <c r="R1017" i="55"/>
  <c r="R1016" i="55"/>
  <c r="R1015" i="55"/>
  <c r="R1014" i="55"/>
  <c r="R1013" i="55"/>
  <c r="R1012" i="55"/>
  <c r="R1011" i="55"/>
  <c r="R1010" i="55"/>
  <c r="R1009" i="55"/>
  <c r="R1008" i="55"/>
  <c r="R1007" i="55"/>
  <c r="R1006" i="55"/>
  <c r="R1005" i="55"/>
  <c r="R1004" i="55"/>
  <c r="R1003" i="55"/>
  <c r="R1002" i="55"/>
  <c r="R1001" i="55"/>
  <c r="R946" i="55" l="1"/>
  <c r="M946" i="55"/>
  <c r="B946" i="55"/>
  <c r="A946" i="55" s="1"/>
  <c r="R945" i="55"/>
  <c r="M945" i="55"/>
  <c r="B945" i="55"/>
  <c r="A945" i="55" s="1"/>
  <c r="R944" i="55"/>
  <c r="M944" i="55"/>
  <c r="B944" i="55"/>
  <c r="A944" i="55"/>
  <c r="R943" i="55"/>
  <c r="M943" i="55"/>
  <c r="B943" i="55"/>
  <c r="A943" i="55" s="1"/>
  <c r="R942" i="55"/>
  <c r="M942" i="55"/>
  <c r="B942" i="55"/>
  <c r="A942" i="55" s="1"/>
  <c r="R941" i="55"/>
  <c r="M941" i="55"/>
  <c r="B941" i="55"/>
  <c r="A941" i="55" s="1"/>
  <c r="R940" i="55"/>
  <c r="M940" i="55"/>
  <c r="B940" i="55"/>
  <c r="A940" i="55" s="1"/>
  <c r="R939" i="55"/>
  <c r="M939" i="55"/>
  <c r="B939" i="55"/>
  <c r="A939" i="55" s="1"/>
  <c r="R938" i="55"/>
  <c r="M938" i="55"/>
  <c r="B938" i="55"/>
  <c r="A938" i="55" s="1"/>
  <c r="R937" i="55"/>
  <c r="M937" i="55"/>
  <c r="B937" i="55"/>
  <c r="A937" i="55" s="1"/>
  <c r="R936" i="55"/>
  <c r="M936" i="55"/>
  <c r="B936" i="55"/>
  <c r="A936" i="55" s="1"/>
  <c r="R935" i="55"/>
  <c r="M935" i="55"/>
  <c r="B935" i="55"/>
  <c r="A935" i="55" s="1"/>
  <c r="R934" i="55"/>
  <c r="M934" i="55"/>
  <c r="B934" i="55"/>
  <c r="A934" i="55" s="1"/>
  <c r="R933" i="55"/>
  <c r="M933" i="55"/>
  <c r="B933" i="55"/>
  <c r="A933" i="55"/>
  <c r="R932" i="55"/>
  <c r="M932" i="55"/>
  <c r="B932" i="55"/>
  <c r="A932" i="55" s="1"/>
  <c r="R931" i="55"/>
  <c r="M931" i="55"/>
  <c r="B931" i="55"/>
  <c r="A931" i="55" s="1"/>
  <c r="R930" i="55"/>
  <c r="M930" i="55"/>
  <c r="B930" i="55"/>
  <c r="A930" i="55" s="1"/>
  <c r="R929" i="55"/>
  <c r="M929" i="55"/>
  <c r="B929" i="55"/>
  <c r="A929" i="55" s="1"/>
  <c r="R928" i="55"/>
  <c r="M928" i="55"/>
  <c r="B928" i="55"/>
  <c r="A928" i="55"/>
  <c r="R927" i="55"/>
  <c r="M927" i="55"/>
  <c r="B927" i="55"/>
  <c r="A927" i="55" s="1"/>
  <c r="R926" i="55"/>
  <c r="M926" i="55"/>
  <c r="B926" i="55"/>
  <c r="A926" i="55"/>
  <c r="R925" i="55"/>
  <c r="M925" i="55"/>
  <c r="B925" i="55"/>
  <c r="A925" i="55" s="1"/>
  <c r="R924" i="55"/>
  <c r="M924" i="55"/>
  <c r="B924" i="55"/>
  <c r="A924" i="55"/>
  <c r="R923" i="55"/>
  <c r="M923" i="55"/>
  <c r="B923" i="55"/>
  <c r="A923" i="55" s="1"/>
  <c r="R922" i="55"/>
  <c r="M922" i="55"/>
  <c r="B922" i="55"/>
  <c r="A922" i="55" s="1"/>
  <c r="R921" i="55"/>
  <c r="M921" i="55"/>
  <c r="B921" i="55"/>
  <c r="A921" i="55" s="1"/>
  <c r="R920" i="55"/>
  <c r="M920" i="55"/>
  <c r="B920" i="55"/>
  <c r="A920" i="55" s="1"/>
  <c r="R919" i="55"/>
  <c r="M919" i="55"/>
  <c r="B919" i="55"/>
  <c r="A919" i="55" s="1"/>
  <c r="R918" i="55"/>
  <c r="M918" i="55"/>
  <c r="B918" i="55"/>
  <c r="A918" i="55" s="1"/>
  <c r="R917" i="55"/>
  <c r="M917" i="55"/>
  <c r="B917" i="55"/>
  <c r="A917" i="55"/>
  <c r="R916" i="55"/>
  <c r="M916" i="55"/>
  <c r="B916" i="55"/>
  <c r="A916" i="55" s="1"/>
  <c r="R915" i="55"/>
  <c r="M915" i="55"/>
  <c r="B915" i="55"/>
  <c r="A915" i="55" s="1"/>
  <c r="R914" i="55"/>
  <c r="M914" i="55"/>
  <c r="B914" i="55"/>
  <c r="A914" i="55" s="1"/>
  <c r="R913" i="55"/>
  <c r="M913" i="55"/>
  <c r="B913" i="55"/>
  <c r="A913" i="55" s="1"/>
  <c r="R912" i="55"/>
  <c r="M912" i="55"/>
  <c r="B912" i="55"/>
  <c r="A912" i="55" s="1"/>
  <c r="R911" i="55"/>
  <c r="M911" i="55"/>
  <c r="B911" i="55"/>
  <c r="A911" i="55" s="1"/>
  <c r="R910" i="55"/>
  <c r="M910" i="55"/>
  <c r="B910" i="55"/>
  <c r="A910" i="55"/>
  <c r="R909" i="55"/>
  <c r="M909" i="55"/>
  <c r="B909" i="55"/>
  <c r="A909" i="55" s="1"/>
  <c r="R908" i="55"/>
  <c r="M908" i="55"/>
  <c r="B908" i="55"/>
  <c r="A908" i="55"/>
  <c r="R907" i="55"/>
  <c r="M907" i="55"/>
  <c r="B907" i="55"/>
  <c r="A907" i="55" s="1"/>
  <c r="R906" i="55"/>
  <c r="M906" i="55"/>
  <c r="B906" i="55"/>
  <c r="A906" i="55" s="1"/>
  <c r="R905" i="55"/>
  <c r="M905" i="55"/>
  <c r="B905" i="55"/>
  <c r="A905" i="55" s="1"/>
  <c r="R904" i="55"/>
  <c r="M904" i="55"/>
  <c r="B904" i="55"/>
  <c r="A904" i="55" s="1"/>
  <c r="R903" i="55"/>
  <c r="M903" i="55"/>
  <c r="B903" i="55"/>
  <c r="A903" i="55" s="1"/>
  <c r="R902" i="55"/>
  <c r="M902" i="55"/>
  <c r="B902" i="55"/>
  <c r="A902" i="55" s="1"/>
  <c r="R901" i="55"/>
  <c r="M901" i="55"/>
  <c r="B901" i="55"/>
  <c r="A901" i="55"/>
  <c r="R900" i="55"/>
  <c r="M900" i="55"/>
  <c r="B900" i="55"/>
  <c r="A900" i="55" s="1"/>
  <c r="R899" i="55"/>
  <c r="M899" i="55"/>
  <c r="B899" i="55"/>
  <c r="A899" i="55" s="1"/>
  <c r="R898" i="55"/>
  <c r="M898" i="55"/>
  <c r="B898" i="55"/>
  <c r="A898" i="55" s="1"/>
  <c r="R897" i="55"/>
  <c r="M897" i="55"/>
  <c r="B897" i="55"/>
  <c r="A897" i="55" s="1"/>
  <c r="R896" i="55"/>
  <c r="M896" i="55"/>
  <c r="B896" i="55"/>
  <c r="A896" i="55" s="1"/>
  <c r="R895" i="55"/>
  <c r="M895" i="55"/>
  <c r="B895" i="55"/>
  <c r="A895" i="55" s="1"/>
  <c r="R894" i="55"/>
  <c r="M894" i="55"/>
  <c r="B894" i="55"/>
  <c r="A894" i="55"/>
  <c r="R893" i="55"/>
  <c r="M893" i="55"/>
  <c r="B893" i="55"/>
  <c r="A893" i="55" s="1"/>
  <c r="R892" i="55"/>
  <c r="M892" i="55"/>
  <c r="B892" i="55"/>
  <c r="A892" i="55"/>
  <c r="R891" i="55"/>
  <c r="M891" i="55"/>
  <c r="B891" i="55"/>
  <c r="A891" i="55" s="1"/>
  <c r="R890" i="55"/>
  <c r="M890" i="55"/>
  <c r="B890" i="55"/>
  <c r="A890" i="55" s="1"/>
  <c r="R889" i="55"/>
  <c r="M889" i="55"/>
  <c r="B889" i="55"/>
  <c r="A889" i="55" s="1"/>
  <c r="R888" i="55"/>
  <c r="M888" i="55"/>
  <c r="B888" i="55"/>
  <c r="A888" i="55" s="1"/>
  <c r="R887" i="55"/>
  <c r="M887" i="55"/>
  <c r="B887" i="55"/>
  <c r="A887" i="55" s="1"/>
  <c r="R886" i="55"/>
  <c r="M886" i="55"/>
  <c r="B886" i="55"/>
  <c r="A886" i="55" s="1"/>
  <c r="R885" i="55"/>
  <c r="M885" i="55"/>
  <c r="B885" i="55"/>
  <c r="A885" i="55"/>
  <c r="R884" i="55"/>
  <c r="M884" i="55"/>
  <c r="B884" i="55"/>
  <c r="A884" i="55" s="1"/>
  <c r="R883" i="55"/>
  <c r="M883" i="55"/>
  <c r="B883" i="55"/>
  <c r="A883" i="55" s="1"/>
  <c r="R882" i="55"/>
  <c r="M882" i="55"/>
  <c r="B882" i="55"/>
  <c r="A882" i="55" s="1"/>
  <c r="R881" i="55"/>
  <c r="M881" i="55"/>
  <c r="B881" i="55"/>
  <c r="A881" i="55" s="1"/>
  <c r="R880" i="55"/>
  <c r="M880" i="55"/>
  <c r="B880" i="55"/>
  <c r="A880" i="55" s="1"/>
  <c r="R879" i="55"/>
  <c r="M879" i="55"/>
  <c r="B879" i="55"/>
  <c r="A879" i="55" s="1"/>
  <c r="R878" i="55"/>
  <c r="M878" i="55"/>
  <c r="B878" i="55"/>
  <c r="A878" i="55"/>
  <c r="R877" i="55"/>
  <c r="M877" i="55"/>
  <c r="B877" i="55"/>
  <c r="A877" i="55" s="1"/>
  <c r="R876" i="55"/>
  <c r="M876" i="55"/>
  <c r="B876" i="55"/>
  <c r="A876" i="55"/>
  <c r="R875" i="55"/>
  <c r="M875" i="55"/>
  <c r="B875" i="55"/>
  <c r="A875" i="55" s="1"/>
  <c r="R874" i="55"/>
  <c r="M874" i="55"/>
  <c r="B874" i="55"/>
  <c r="A874" i="55" s="1"/>
  <c r="R873" i="55"/>
  <c r="M873" i="55"/>
  <c r="B873" i="55"/>
  <c r="A873" i="55" s="1"/>
  <c r="R872" i="55"/>
  <c r="M872" i="55"/>
  <c r="B872" i="55"/>
  <c r="A872" i="55" s="1"/>
  <c r="R871" i="55"/>
  <c r="M871" i="55"/>
  <c r="B871" i="55"/>
  <c r="A871" i="55" s="1"/>
  <c r="R870" i="55"/>
  <c r="M870" i="55"/>
  <c r="B870" i="55"/>
  <c r="A870" i="55" s="1"/>
  <c r="R869" i="55"/>
  <c r="M869" i="55"/>
  <c r="B869" i="55"/>
  <c r="A869" i="55"/>
  <c r="R868" i="55"/>
  <c r="M868" i="55"/>
  <c r="B868" i="55"/>
  <c r="A868" i="55" s="1"/>
  <c r="R867" i="55"/>
  <c r="M867" i="55"/>
  <c r="B867" i="55"/>
  <c r="A867" i="55" s="1"/>
  <c r="R866" i="55"/>
  <c r="M866" i="55"/>
  <c r="B866" i="55"/>
  <c r="A866" i="55" s="1"/>
  <c r="R865" i="55"/>
  <c r="M865" i="55"/>
  <c r="B865" i="55"/>
  <c r="A865" i="55" s="1"/>
  <c r="R864" i="55"/>
  <c r="M864" i="55"/>
  <c r="B864" i="55"/>
  <c r="A864" i="55" s="1"/>
  <c r="R863" i="55"/>
  <c r="M863" i="55"/>
  <c r="B863" i="55"/>
  <c r="A863" i="55" s="1"/>
  <c r="R862" i="55"/>
  <c r="M862" i="55"/>
  <c r="B862" i="55"/>
  <c r="A862" i="55"/>
  <c r="R861" i="55"/>
  <c r="M861" i="55"/>
  <c r="B861" i="55"/>
  <c r="A861" i="55" s="1"/>
  <c r="R860" i="55"/>
  <c r="M860" i="55"/>
  <c r="B860" i="55"/>
  <c r="A860" i="55"/>
  <c r="R859" i="55"/>
  <c r="M859" i="55"/>
  <c r="B859" i="55"/>
  <c r="A859" i="55" s="1"/>
  <c r="R858" i="55"/>
  <c r="M858" i="55"/>
  <c r="B858" i="55"/>
  <c r="A858" i="55" s="1"/>
  <c r="R857" i="55"/>
  <c r="M857" i="55"/>
  <c r="B857" i="55"/>
  <c r="A857" i="55" s="1"/>
  <c r="R856" i="55"/>
  <c r="M856" i="55"/>
  <c r="B856" i="55"/>
  <c r="A856" i="55" s="1"/>
  <c r="R855" i="55"/>
  <c r="M855" i="55"/>
  <c r="B855" i="55"/>
  <c r="A855" i="55" s="1"/>
  <c r="R854" i="55"/>
  <c r="M854" i="55"/>
  <c r="B854" i="55"/>
  <c r="A854" i="55" s="1"/>
  <c r="R853" i="55"/>
  <c r="M853" i="55"/>
  <c r="B853" i="55"/>
  <c r="A853" i="55"/>
  <c r="R852" i="55"/>
  <c r="M852" i="55"/>
  <c r="B852" i="55"/>
  <c r="A852" i="55" s="1"/>
  <c r="R851" i="55"/>
  <c r="M851" i="55"/>
  <c r="B851" i="55"/>
  <c r="A851" i="55" s="1"/>
  <c r="R850" i="55"/>
  <c r="M850" i="55"/>
  <c r="B850" i="55"/>
  <c r="A850" i="55" s="1"/>
  <c r="R849" i="55"/>
  <c r="M849" i="55"/>
  <c r="B849" i="55"/>
  <c r="A849" i="55" s="1"/>
  <c r="R848" i="55"/>
  <c r="M848" i="55"/>
  <c r="B848" i="55"/>
  <c r="A848" i="55" s="1"/>
  <c r="R847" i="55"/>
  <c r="M847" i="55"/>
  <c r="B847" i="55"/>
  <c r="A847" i="55" s="1"/>
  <c r="R846" i="55"/>
  <c r="M846" i="55"/>
  <c r="B846" i="55"/>
  <c r="A846" i="55"/>
  <c r="R845" i="55"/>
  <c r="M845" i="55"/>
  <c r="B845" i="55"/>
  <c r="A845" i="55" s="1"/>
  <c r="R844" i="55"/>
  <c r="M844" i="55"/>
  <c r="B844" i="55"/>
  <c r="A844" i="55"/>
  <c r="R843" i="55"/>
  <c r="M843" i="55"/>
  <c r="B843" i="55"/>
  <c r="A843" i="55" s="1"/>
  <c r="R842" i="55"/>
  <c r="M842" i="55"/>
  <c r="B842" i="55"/>
  <c r="A842" i="55" s="1"/>
  <c r="R841" i="55"/>
  <c r="M841" i="55"/>
  <c r="B841" i="55"/>
  <c r="A841" i="55" s="1"/>
  <c r="R840" i="55"/>
  <c r="M840" i="55"/>
  <c r="B840" i="55"/>
  <c r="A840" i="55" s="1"/>
  <c r="R839" i="55"/>
  <c r="M839" i="55"/>
  <c r="B839" i="55"/>
  <c r="A839" i="55" s="1"/>
  <c r="R838" i="55"/>
  <c r="M838" i="55"/>
  <c r="B838" i="55"/>
  <c r="A838" i="55" s="1"/>
  <c r="R837" i="55"/>
  <c r="M837" i="55"/>
  <c r="B837" i="55"/>
  <c r="A837" i="55"/>
  <c r="R836" i="55"/>
  <c r="M836" i="55"/>
  <c r="B836" i="55"/>
  <c r="A836" i="55" s="1"/>
  <c r="R835" i="55"/>
  <c r="M835" i="55"/>
  <c r="B835" i="55"/>
  <c r="A835" i="55" s="1"/>
  <c r="R834" i="55"/>
  <c r="M834" i="55"/>
  <c r="B834" i="55"/>
  <c r="A834" i="55" s="1"/>
  <c r="R833" i="55"/>
  <c r="M833" i="55"/>
  <c r="B833" i="55"/>
  <c r="A833" i="55" s="1"/>
  <c r="R832" i="55"/>
  <c r="M832" i="55"/>
  <c r="B832" i="55"/>
  <c r="A832" i="55" s="1"/>
  <c r="R831" i="55"/>
  <c r="M831" i="55"/>
  <c r="B831" i="55"/>
  <c r="A831" i="55" s="1"/>
  <c r="R830" i="55"/>
  <c r="M830" i="55"/>
  <c r="B830" i="55"/>
  <c r="A830" i="55"/>
  <c r="R829" i="55"/>
  <c r="M829" i="55"/>
  <c r="B829" i="55"/>
  <c r="A829" i="55" s="1"/>
  <c r="R828" i="55"/>
  <c r="M828" i="55"/>
  <c r="B828" i="55"/>
  <c r="A828" i="55"/>
  <c r="R827" i="55"/>
  <c r="M827" i="55"/>
  <c r="B827" i="55"/>
  <c r="A827" i="55" s="1"/>
  <c r="R826" i="55"/>
  <c r="M826" i="55"/>
  <c r="B826" i="55"/>
  <c r="A826" i="55" s="1"/>
  <c r="R825" i="55"/>
  <c r="M825" i="55"/>
  <c r="B825" i="55"/>
  <c r="A825" i="55" s="1"/>
  <c r="R824" i="55"/>
  <c r="M824" i="55"/>
  <c r="B824" i="55"/>
  <c r="A824" i="55" s="1"/>
  <c r="R823" i="55"/>
  <c r="M823" i="55"/>
  <c r="B823" i="55"/>
  <c r="A823" i="55" s="1"/>
  <c r="R822" i="55"/>
  <c r="M822" i="55"/>
  <c r="B822" i="55"/>
  <c r="A822" i="55" s="1"/>
  <c r="R821" i="55"/>
  <c r="M821" i="55"/>
  <c r="B821" i="55"/>
  <c r="A821" i="55"/>
  <c r="R820" i="55"/>
  <c r="M820" i="55"/>
  <c r="B820" i="55"/>
  <c r="A820" i="55" s="1"/>
  <c r="R819" i="55"/>
  <c r="M819" i="55"/>
  <c r="B819" i="55"/>
  <c r="A819" i="55" s="1"/>
  <c r="R818" i="55"/>
  <c r="M818" i="55"/>
  <c r="B818" i="55"/>
  <c r="A818" i="55" s="1"/>
  <c r="R817" i="55"/>
  <c r="M817" i="55"/>
  <c r="B817" i="55"/>
  <c r="A817" i="55" s="1"/>
  <c r="R816" i="55"/>
  <c r="M816" i="55"/>
  <c r="B816" i="55"/>
  <c r="A816" i="55" s="1"/>
  <c r="R815" i="55"/>
  <c r="M815" i="55"/>
  <c r="B815" i="55"/>
  <c r="A815" i="55" s="1"/>
  <c r="R814" i="55"/>
  <c r="M814" i="55"/>
  <c r="B814" i="55"/>
  <c r="A814" i="55"/>
  <c r="R813" i="55"/>
  <c r="M813" i="55"/>
  <c r="B813" i="55"/>
  <c r="A813" i="55" s="1"/>
  <c r="R812" i="55"/>
  <c r="M812" i="55"/>
  <c r="B812" i="55"/>
  <c r="A812" i="55"/>
  <c r="R811" i="55"/>
  <c r="M811" i="55"/>
  <c r="B811" i="55"/>
  <c r="A811" i="55" s="1"/>
  <c r="R810" i="55"/>
  <c r="M810" i="55"/>
  <c r="B810" i="55"/>
  <c r="A810" i="55" s="1"/>
  <c r="R809" i="55"/>
  <c r="M809" i="55"/>
  <c r="B809" i="55"/>
  <c r="A809" i="55" s="1"/>
  <c r="R808" i="55"/>
  <c r="M808" i="55"/>
  <c r="B808" i="55"/>
  <c r="A808" i="55" s="1"/>
  <c r="R807" i="55"/>
  <c r="M807" i="55"/>
  <c r="B807" i="55"/>
  <c r="A807" i="55" s="1"/>
  <c r="R806" i="55"/>
  <c r="M806" i="55"/>
  <c r="B806" i="55"/>
  <c r="A806" i="55" s="1"/>
  <c r="R805" i="55"/>
  <c r="M805" i="55"/>
  <c r="B805" i="55"/>
  <c r="A805" i="55"/>
  <c r="R804" i="55"/>
  <c r="M804" i="55"/>
  <c r="B804" i="55"/>
  <c r="A804" i="55" s="1"/>
  <c r="R803" i="55"/>
  <c r="M803" i="55"/>
  <c r="B803" i="55"/>
  <c r="A803" i="55" s="1"/>
  <c r="R802" i="55"/>
  <c r="M802" i="55"/>
  <c r="B802" i="55"/>
  <c r="A802" i="55" s="1"/>
  <c r="R801" i="55"/>
  <c r="M801" i="55"/>
  <c r="B801" i="55"/>
  <c r="A801" i="55" s="1"/>
  <c r="R800" i="55"/>
  <c r="M800" i="55"/>
  <c r="B800" i="55"/>
  <c r="A800" i="55" s="1"/>
  <c r="R799" i="55"/>
  <c r="M799" i="55"/>
  <c r="B799" i="55"/>
  <c r="A799" i="55" s="1"/>
  <c r="R798" i="55"/>
  <c r="M798" i="55"/>
  <c r="B798" i="55"/>
  <c r="A798" i="55"/>
  <c r="R797" i="55"/>
  <c r="M797" i="55"/>
  <c r="B797" i="55"/>
  <c r="A797" i="55" s="1"/>
  <c r="R796" i="55"/>
  <c r="M796" i="55"/>
  <c r="B796" i="55"/>
  <c r="A796" i="55"/>
  <c r="R795" i="55"/>
  <c r="M795" i="55"/>
  <c r="B795" i="55"/>
  <c r="A795" i="55" s="1"/>
  <c r="R794" i="55"/>
  <c r="M794" i="55"/>
  <c r="B794" i="55"/>
  <c r="A794" i="55" s="1"/>
  <c r="R793" i="55"/>
  <c r="M793" i="55"/>
  <c r="B793" i="55"/>
  <c r="A793" i="55" s="1"/>
  <c r="R792" i="55"/>
  <c r="M792" i="55"/>
  <c r="B792" i="55"/>
  <c r="A792" i="55" s="1"/>
  <c r="R791" i="55"/>
  <c r="M791" i="55"/>
  <c r="B791" i="55"/>
  <c r="A791" i="55" s="1"/>
  <c r="R959" i="55" l="1"/>
  <c r="R634" i="55"/>
  <c r="R633" i="55"/>
  <c r="R632" i="55"/>
  <c r="R631" i="55"/>
  <c r="R630" i="55"/>
  <c r="R629" i="55"/>
  <c r="R628" i="55"/>
  <c r="R627" i="55"/>
  <c r="R626" i="55"/>
  <c r="R625" i="55"/>
  <c r="R624" i="55"/>
  <c r="R623" i="55"/>
  <c r="R622" i="55"/>
  <c r="R621" i="55"/>
  <c r="R620" i="55"/>
  <c r="R619" i="55"/>
  <c r="R618" i="55"/>
  <c r="R617" i="55"/>
  <c r="R616" i="55"/>
  <c r="R615" i="55"/>
  <c r="R614" i="55"/>
  <c r="R613" i="55"/>
  <c r="R612" i="55"/>
  <c r="R611" i="55"/>
  <c r="R610" i="55"/>
  <c r="R609" i="55"/>
  <c r="R608" i="55"/>
  <c r="R607" i="55"/>
  <c r="R606" i="55"/>
  <c r="R605" i="55"/>
  <c r="R604" i="55"/>
  <c r="R603" i="55"/>
  <c r="R602" i="55"/>
  <c r="R601" i="55"/>
  <c r="R600" i="55"/>
  <c r="R599" i="55"/>
  <c r="R598" i="55"/>
  <c r="R597" i="55"/>
  <c r="R596" i="55"/>
  <c r="R595" i="55"/>
  <c r="R594" i="55"/>
  <c r="R593" i="55"/>
  <c r="R592" i="55"/>
  <c r="R591" i="55"/>
  <c r="R590" i="55"/>
  <c r="R589" i="55"/>
  <c r="R588" i="55"/>
  <c r="R587" i="55"/>
  <c r="R586" i="55"/>
  <c r="R585" i="55"/>
  <c r="R584" i="55"/>
  <c r="R583" i="55"/>
  <c r="R582" i="55"/>
  <c r="R581" i="55"/>
  <c r="R580" i="55"/>
  <c r="R579" i="55"/>
  <c r="R578" i="55"/>
  <c r="R577" i="55"/>
  <c r="R576" i="55"/>
  <c r="R575" i="55"/>
  <c r="R574" i="55"/>
  <c r="R573" i="55"/>
  <c r="R572" i="55"/>
  <c r="R571" i="55"/>
  <c r="R570" i="55"/>
  <c r="R569" i="55"/>
  <c r="R568" i="55"/>
  <c r="R567" i="55"/>
  <c r="R566" i="55"/>
  <c r="R565" i="55"/>
  <c r="R564" i="55"/>
  <c r="R563" i="55"/>
  <c r="R562" i="55"/>
  <c r="R561" i="55"/>
  <c r="R560" i="55"/>
  <c r="R559" i="55"/>
  <c r="R558" i="55"/>
  <c r="R557" i="55"/>
  <c r="R556" i="55"/>
  <c r="R555" i="55"/>
  <c r="R554" i="55"/>
  <c r="R553" i="55"/>
  <c r="R552" i="55"/>
  <c r="R551" i="55"/>
  <c r="R550" i="55"/>
  <c r="R549" i="55"/>
  <c r="R548" i="55"/>
  <c r="R547" i="55"/>
  <c r="R546" i="55"/>
  <c r="R545" i="55"/>
  <c r="R544" i="55"/>
  <c r="R543" i="55"/>
  <c r="R542" i="55"/>
  <c r="R541" i="55"/>
  <c r="R540" i="55"/>
  <c r="R539" i="55"/>
  <c r="R538" i="55"/>
  <c r="R537" i="55"/>
  <c r="R536" i="55"/>
  <c r="R535" i="55"/>
  <c r="R534" i="55"/>
  <c r="R533" i="55"/>
  <c r="R532" i="55"/>
  <c r="R531" i="55"/>
  <c r="R530" i="55"/>
  <c r="R529" i="55"/>
  <c r="R528" i="55"/>
  <c r="R527" i="55"/>
  <c r="R526" i="55"/>
  <c r="R525" i="55"/>
  <c r="R524" i="55"/>
  <c r="R523" i="55"/>
  <c r="R522" i="55"/>
  <c r="R521" i="55"/>
  <c r="R520" i="55"/>
  <c r="R519" i="55"/>
  <c r="R518" i="55"/>
  <c r="R517" i="55"/>
  <c r="R516" i="55"/>
  <c r="R515" i="55"/>
  <c r="R514" i="55"/>
  <c r="R513" i="55"/>
  <c r="R512" i="55"/>
  <c r="R511" i="55"/>
  <c r="R510" i="55"/>
  <c r="R509" i="55"/>
  <c r="R508" i="55"/>
  <c r="R507" i="55"/>
  <c r="M634" i="55"/>
  <c r="M633" i="55"/>
  <c r="M632" i="55"/>
  <c r="M631" i="55"/>
  <c r="M630" i="55"/>
  <c r="M629" i="55"/>
  <c r="M628" i="55"/>
  <c r="M627" i="55"/>
  <c r="M626" i="55"/>
  <c r="M625" i="55"/>
  <c r="M624" i="55"/>
  <c r="M623" i="55"/>
  <c r="M622" i="55"/>
  <c r="M621" i="55"/>
  <c r="M620" i="55"/>
  <c r="M619" i="55"/>
  <c r="M618" i="55"/>
  <c r="M617" i="55"/>
  <c r="M616" i="55"/>
  <c r="M615" i="55"/>
  <c r="M614" i="55"/>
  <c r="M613" i="55"/>
  <c r="M612" i="55"/>
  <c r="M611" i="55"/>
  <c r="M610" i="55"/>
  <c r="M609" i="55"/>
  <c r="M608" i="55"/>
  <c r="M607" i="55"/>
  <c r="M606" i="55"/>
  <c r="M605" i="55"/>
  <c r="M604" i="55"/>
  <c r="M603" i="55"/>
  <c r="M602" i="55"/>
  <c r="M601" i="55"/>
  <c r="M600" i="55"/>
  <c r="M599" i="55"/>
  <c r="M598" i="55"/>
  <c r="M597" i="55"/>
  <c r="M596" i="55"/>
  <c r="M595" i="55"/>
  <c r="M594" i="55"/>
  <c r="M593" i="55"/>
  <c r="M592" i="55"/>
  <c r="M591" i="55"/>
  <c r="M590" i="55"/>
  <c r="M589" i="55"/>
  <c r="M588" i="55"/>
  <c r="M587" i="55"/>
  <c r="M586" i="55"/>
  <c r="M585" i="55"/>
  <c r="M584" i="55"/>
  <c r="M583" i="55"/>
  <c r="M582" i="55"/>
  <c r="M581" i="55"/>
  <c r="M580" i="55"/>
  <c r="M579" i="55"/>
  <c r="M578" i="55"/>
  <c r="M577" i="55"/>
  <c r="M576" i="55"/>
  <c r="M575" i="55"/>
  <c r="M574" i="55"/>
  <c r="M573" i="55"/>
  <c r="M572" i="55"/>
  <c r="M571" i="55"/>
  <c r="M570" i="55"/>
  <c r="M569" i="55"/>
  <c r="M568" i="55"/>
  <c r="M567" i="55"/>
  <c r="M566" i="55"/>
  <c r="M565" i="55"/>
  <c r="M564" i="55"/>
  <c r="M563" i="55"/>
  <c r="M562" i="55"/>
  <c r="M561" i="55"/>
  <c r="M560" i="55"/>
  <c r="M559" i="55"/>
  <c r="M558" i="55"/>
  <c r="M557" i="55"/>
  <c r="M556" i="55"/>
  <c r="M555" i="55"/>
  <c r="M554" i="55"/>
  <c r="M553" i="55"/>
  <c r="M552" i="55"/>
  <c r="M551" i="55"/>
  <c r="M550" i="55"/>
  <c r="M549" i="55"/>
  <c r="M548" i="55"/>
  <c r="M547" i="55"/>
  <c r="M546" i="55"/>
  <c r="M545" i="55"/>
  <c r="M544" i="55"/>
  <c r="M543" i="55"/>
  <c r="M542" i="55"/>
  <c r="M541" i="55"/>
  <c r="M540" i="55"/>
  <c r="M539" i="55"/>
  <c r="M538" i="55"/>
  <c r="M537" i="55"/>
  <c r="M536" i="55"/>
  <c r="M535" i="55"/>
  <c r="M534" i="55"/>
  <c r="M533" i="55"/>
  <c r="M532" i="55"/>
  <c r="M531" i="55"/>
  <c r="M530" i="55"/>
  <c r="M529" i="55"/>
  <c r="M528" i="55"/>
  <c r="M527" i="55"/>
  <c r="M526" i="55"/>
  <c r="M525" i="55"/>
  <c r="M524" i="55"/>
  <c r="M523" i="55"/>
  <c r="M522" i="55"/>
  <c r="M521" i="55"/>
  <c r="M520" i="55"/>
  <c r="M519" i="55"/>
  <c r="M518" i="55"/>
  <c r="M517" i="55"/>
  <c r="M516" i="55"/>
  <c r="M515" i="55"/>
  <c r="M514" i="55"/>
  <c r="M513" i="55"/>
  <c r="M512" i="55"/>
  <c r="M511" i="55"/>
  <c r="M510" i="55"/>
  <c r="M509" i="55"/>
  <c r="M508" i="55"/>
  <c r="M507" i="55"/>
  <c r="M506" i="55"/>
  <c r="M505" i="55"/>
  <c r="M504" i="55"/>
  <c r="M503" i="55"/>
  <c r="M502" i="55"/>
  <c r="M501" i="55"/>
  <c r="M500" i="55"/>
  <c r="M499" i="55"/>
  <c r="M498" i="55"/>
  <c r="M497" i="55"/>
  <c r="M496" i="55"/>
  <c r="M495" i="55"/>
  <c r="M494" i="55"/>
  <c r="M493" i="55"/>
  <c r="M492" i="55"/>
  <c r="M491" i="55"/>
  <c r="M490" i="55"/>
  <c r="M489" i="55"/>
  <c r="M488" i="55"/>
  <c r="M487" i="55"/>
  <c r="M486" i="55"/>
  <c r="M485" i="55"/>
  <c r="M484" i="55"/>
  <c r="M483" i="55"/>
  <c r="M482" i="55"/>
  <c r="M481" i="55"/>
  <c r="M480" i="55"/>
  <c r="M479" i="55"/>
  <c r="B634" i="55" l="1"/>
  <c r="A634" i="55" s="1"/>
  <c r="B633" i="55"/>
  <c r="B632" i="55"/>
  <c r="A632" i="55" s="1"/>
  <c r="B631" i="55"/>
  <c r="A631" i="55" s="1"/>
  <c r="B630" i="55"/>
  <c r="A630" i="55" s="1"/>
  <c r="B629" i="55"/>
  <c r="B628" i="55"/>
  <c r="A628" i="55" s="1"/>
  <c r="B627" i="55"/>
  <c r="A627" i="55" s="1"/>
  <c r="B626" i="55"/>
  <c r="A626" i="55" s="1"/>
  <c r="B625" i="55"/>
  <c r="B624" i="55"/>
  <c r="A624" i="55" s="1"/>
  <c r="B623" i="55"/>
  <c r="A623" i="55" s="1"/>
  <c r="B622" i="55"/>
  <c r="A622" i="55" s="1"/>
  <c r="B621" i="55"/>
  <c r="A621" i="55" s="1"/>
  <c r="B620" i="55"/>
  <c r="A620" i="55" s="1"/>
  <c r="B619" i="55"/>
  <c r="A619" i="55" s="1"/>
  <c r="B618" i="55"/>
  <c r="A618" i="55" s="1"/>
  <c r="B617" i="55"/>
  <c r="B616" i="55"/>
  <c r="A616" i="55" s="1"/>
  <c r="B615" i="55"/>
  <c r="A615" i="55" s="1"/>
  <c r="B614" i="55"/>
  <c r="A614" i="55" s="1"/>
  <c r="B613" i="55"/>
  <c r="B612" i="55"/>
  <c r="A612" i="55" s="1"/>
  <c r="B611" i="55"/>
  <c r="A611" i="55" s="1"/>
  <c r="B610" i="55"/>
  <c r="A610" i="55" s="1"/>
  <c r="B609" i="55"/>
  <c r="B608" i="55"/>
  <c r="B607" i="55"/>
  <c r="A607" i="55" s="1"/>
  <c r="B606" i="55"/>
  <c r="A606" i="55" s="1"/>
  <c r="B605" i="55"/>
  <c r="B604" i="55"/>
  <c r="A604" i="55" s="1"/>
  <c r="B603" i="55"/>
  <c r="B602" i="55"/>
  <c r="B601" i="55"/>
  <c r="B600" i="55"/>
  <c r="B599" i="55"/>
  <c r="B598" i="55"/>
  <c r="B597" i="55"/>
  <c r="B596" i="55"/>
  <c r="B595" i="55"/>
  <c r="B594" i="55"/>
  <c r="B593" i="55"/>
  <c r="B592" i="55"/>
  <c r="B591" i="55"/>
  <c r="B590" i="55"/>
  <c r="B589" i="55"/>
  <c r="B588" i="55"/>
  <c r="B587" i="55"/>
  <c r="B586" i="55"/>
  <c r="B585" i="55"/>
  <c r="B584" i="55"/>
  <c r="B583" i="55"/>
  <c r="B582" i="55"/>
  <c r="B581" i="55"/>
  <c r="B580" i="55"/>
  <c r="B579" i="55"/>
  <c r="B578" i="55"/>
  <c r="B577" i="55"/>
  <c r="B576" i="55"/>
  <c r="B575" i="55"/>
  <c r="B574" i="55"/>
  <c r="B573" i="55"/>
  <c r="B572" i="55"/>
  <c r="B571" i="55"/>
  <c r="B570" i="55"/>
  <c r="B569" i="55"/>
  <c r="B568" i="55"/>
  <c r="B567" i="55"/>
  <c r="B566" i="55"/>
  <c r="B565" i="55"/>
  <c r="B564" i="55"/>
  <c r="B563" i="55"/>
  <c r="B562" i="55"/>
  <c r="B561" i="55"/>
  <c r="B560" i="55"/>
  <c r="B559" i="55"/>
  <c r="B558" i="55"/>
  <c r="B557" i="55"/>
  <c r="B556" i="55"/>
  <c r="B555" i="55"/>
  <c r="B554" i="55"/>
  <c r="B553" i="55"/>
  <c r="B552" i="55"/>
  <c r="B551" i="55"/>
  <c r="B550" i="55"/>
  <c r="B549" i="55"/>
  <c r="B548" i="55"/>
  <c r="B547" i="55"/>
  <c r="B546" i="55"/>
  <c r="B545" i="55"/>
  <c r="B544" i="55"/>
  <c r="B543" i="55"/>
  <c r="B542" i="55"/>
  <c r="B541" i="55"/>
  <c r="B540" i="55"/>
  <c r="B539" i="55"/>
  <c r="B538" i="55"/>
  <c r="B537" i="55"/>
  <c r="B536" i="55"/>
  <c r="B535" i="55"/>
  <c r="B534" i="55"/>
  <c r="B533" i="55"/>
  <c r="B532" i="55"/>
  <c r="B531" i="55"/>
  <c r="B530" i="55"/>
  <c r="B529" i="55"/>
  <c r="B528" i="55"/>
  <c r="B527" i="55"/>
  <c r="B526" i="55"/>
  <c r="B525" i="55"/>
  <c r="B524" i="55"/>
  <c r="B523" i="55"/>
  <c r="B522" i="55"/>
  <c r="B521" i="55"/>
  <c r="B520" i="55"/>
  <c r="B519" i="55"/>
  <c r="B518" i="55"/>
  <c r="B517" i="55"/>
  <c r="B516" i="55"/>
  <c r="B515" i="55"/>
  <c r="B514" i="55"/>
  <c r="B513" i="55"/>
  <c r="B512" i="55"/>
  <c r="B511" i="55"/>
  <c r="B510" i="55"/>
  <c r="B509" i="55"/>
  <c r="B508" i="55"/>
  <c r="B507" i="55"/>
  <c r="B506" i="55"/>
  <c r="A506" i="55" s="1"/>
  <c r="B505" i="55"/>
  <c r="B504" i="55"/>
  <c r="B503" i="55"/>
  <c r="B502" i="55"/>
  <c r="B501" i="55"/>
  <c r="B500" i="55"/>
  <c r="B499" i="55"/>
  <c r="A499" i="55" s="1"/>
  <c r="B498" i="55"/>
  <c r="B497" i="55"/>
  <c r="B496" i="55"/>
  <c r="A496" i="55" s="1"/>
  <c r="B495" i="55"/>
  <c r="A495" i="55" s="1"/>
  <c r="B494" i="55"/>
  <c r="A494" i="55" s="1"/>
  <c r="B493" i="55"/>
  <c r="B492" i="55"/>
  <c r="B491" i="55"/>
  <c r="A491" i="55" s="1"/>
  <c r="B490" i="55"/>
  <c r="A490" i="55" s="1"/>
  <c r="B489" i="55"/>
  <c r="B488" i="55"/>
  <c r="A488" i="55" s="1"/>
  <c r="B487" i="55"/>
  <c r="A487" i="55" s="1"/>
  <c r="B486" i="55"/>
  <c r="B485" i="55"/>
  <c r="A485" i="55" s="1"/>
  <c r="B484" i="55"/>
  <c r="A484" i="55" s="1"/>
  <c r="B483" i="55"/>
  <c r="A483" i="55" s="1"/>
  <c r="B482" i="55"/>
  <c r="A482" i="55" s="1"/>
  <c r="B481" i="55"/>
  <c r="B480" i="55"/>
  <c r="A480" i="55" s="1"/>
  <c r="B479" i="55"/>
  <c r="A479" i="55" s="1"/>
  <c r="A633" i="55"/>
  <c r="A629" i="55"/>
  <c r="A625" i="55"/>
  <c r="A617" i="55"/>
  <c r="A613" i="55"/>
  <c r="A609" i="55"/>
  <c r="A608" i="55"/>
  <c r="A605" i="55"/>
  <c r="A497" i="55"/>
  <c r="A481" i="55"/>
  <c r="A486" i="55"/>
  <c r="A489" i="55"/>
  <c r="A502" i="55"/>
  <c r="A514" i="55" l="1"/>
  <c r="A498" i="55"/>
  <c r="A492" i="55"/>
  <c r="A500" i="55"/>
  <c r="A526" i="55"/>
  <c r="A521" i="55"/>
  <c r="A508" i="55"/>
  <c r="A507" i="55"/>
  <c r="A505" i="55"/>
  <c r="A510" i="55"/>
  <c r="A518" i="55"/>
  <c r="A513" i="55"/>
  <c r="A512" i="55"/>
  <c r="A504" i="55"/>
  <c r="A509" i="55"/>
  <c r="A501" i="55"/>
  <c r="A493" i="55"/>
  <c r="A511" i="55" l="1"/>
  <c r="A503" i="55"/>
  <c r="A522" i="55"/>
  <c r="A517" i="55"/>
  <c r="A533" i="55"/>
  <c r="A525" i="55"/>
  <c r="A519" i="55"/>
  <c r="A516" i="55"/>
  <c r="A520" i="55"/>
  <c r="A524" i="55"/>
  <c r="A530" i="55"/>
  <c r="A538" i="55"/>
  <c r="A515" i="55" l="1"/>
  <c r="A523" i="55"/>
  <c r="A550" i="55"/>
  <c r="A532" i="55"/>
  <c r="A537" i="55"/>
  <c r="A528" i="55"/>
  <c r="A545" i="55"/>
  <c r="A531" i="55"/>
  <c r="A534" i="55"/>
  <c r="A542" i="55"/>
  <c r="A529" i="55"/>
  <c r="A536" i="55"/>
  <c r="A535" i="55" l="1"/>
  <c r="A527" i="55"/>
  <c r="A546" i="55"/>
  <c r="A548" i="55"/>
  <c r="A541" i="55"/>
  <c r="A540" i="55"/>
  <c r="A549" i="55"/>
  <c r="A543" i="55"/>
  <c r="A557" i="55"/>
  <c r="A562" i="55"/>
  <c r="A544" i="55"/>
  <c r="A554" i="55"/>
  <c r="A547" i="55" l="1"/>
  <c r="A539" i="55"/>
  <c r="A553" i="55"/>
  <c r="A555" i="55"/>
  <c r="A569" i="55"/>
  <c r="A558" i="55"/>
  <c r="A566" i="55"/>
  <c r="A556" i="55"/>
  <c r="A574" i="55"/>
  <c r="A561" i="55"/>
  <c r="A560" i="55"/>
  <c r="A552" i="55"/>
  <c r="A551" i="55" l="1"/>
  <c r="A559" i="55"/>
  <c r="A564" i="55"/>
  <c r="A568" i="55"/>
  <c r="A581" i="55"/>
  <c r="A572" i="55"/>
  <c r="A578" i="55"/>
  <c r="A586" i="55"/>
  <c r="A573" i="55"/>
  <c r="A565" i="55"/>
  <c r="A567" i="55"/>
  <c r="A570" i="55"/>
  <c r="A598" i="55" l="1"/>
  <c r="A593" i="55"/>
  <c r="A563" i="55"/>
  <c r="A571" i="55"/>
  <c r="A577" i="55"/>
  <c r="A582" i="55"/>
  <c r="A585" i="55"/>
  <c r="A576" i="55"/>
  <c r="A579" i="55"/>
  <c r="A580" i="55"/>
  <c r="A590" i="55"/>
  <c r="A584" i="55"/>
  <c r="A596" i="55" l="1"/>
  <c r="A602" i="55"/>
  <c r="A583" i="55"/>
  <c r="A575" i="55"/>
  <c r="A592" i="55"/>
  <c r="A597" i="55"/>
  <c r="A594" i="55"/>
  <c r="A591" i="55"/>
  <c r="A589" i="55"/>
  <c r="A588" i="55"/>
  <c r="A595" i="55" l="1"/>
  <c r="A603" i="55"/>
  <c r="A587" i="55"/>
  <c r="A600" i="55"/>
  <c r="A601" i="55"/>
  <c r="A599" i="55" l="1"/>
  <c r="P787" i="56" l="1"/>
  <c r="P786" i="56"/>
  <c r="P785" i="56"/>
  <c r="P784" i="56"/>
  <c r="P783" i="56"/>
  <c r="P782" i="56"/>
  <c r="P781" i="56"/>
  <c r="P780" i="56"/>
  <c r="P779" i="56"/>
  <c r="P778" i="56"/>
  <c r="P777" i="56"/>
  <c r="P776" i="56"/>
  <c r="P775" i="56"/>
  <c r="P774" i="56"/>
  <c r="P773" i="56"/>
  <c r="P772" i="56"/>
  <c r="P771" i="56"/>
  <c r="P770" i="56"/>
  <c r="P769" i="56"/>
  <c r="P768" i="56"/>
  <c r="P767" i="56"/>
  <c r="P766" i="56"/>
  <c r="P765" i="56"/>
  <c r="P764" i="56"/>
  <c r="P763" i="56"/>
  <c r="P762" i="56"/>
  <c r="P761" i="56"/>
  <c r="P760" i="56"/>
  <c r="P759" i="56"/>
  <c r="P758" i="56"/>
  <c r="P757" i="56"/>
  <c r="P756" i="56"/>
  <c r="P755" i="56"/>
  <c r="P754" i="56"/>
  <c r="P753" i="56"/>
  <c r="P752" i="56"/>
  <c r="P751" i="56"/>
  <c r="P750" i="56"/>
  <c r="P749" i="56"/>
  <c r="P748" i="56"/>
  <c r="P747" i="56"/>
  <c r="P746" i="56"/>
  <c r="P745" i="56"/>
  <c r="P744" i="56"/>
  <c r="P743" i="56"/>
  <c r="P742" i="56"/>
  <c r="P741" i="56"/>
  <c r="P740" i="56"/>
  <c r="P739" i="56"/>
  <c r="P738" i="56"/>
  <c r="P737" i="56"/>
  <c r="P736" i="56"/>
  <c r="P735" i="56"/>
  <c r="P734" i="56"/>
  <c r="P733" i="56"/>
  <c r="P732" i="56"/>
  <c r="P731" i="56"/>
  <c r="P730" i="56"/>
  <c r="P729" i="56"/>
  <c r="P728" i="56"/>
  <c r="P727" i="56"/>
  <c r="P726" i="56"/>
  <c r="P725" i="56"/>
  <c r="P724" i="56"/>
  <c r="P723" i="56"/>
  <c r="P722" i="56"/>
  <c r="P721" i="56"/>
  <c r="P720" i="56"/>
  <c r="P719" i="56"/>
  <c r="P718" i="56"/>
  <c r="P717" i="56"/>
  <c r="P716" i="56"/>
  <c r="P715" i="56"/>
  <c r="P714" i="56"/>
  <c r="P713" i="56"/>
  <c r="P712" i="56"/>
  <c r="P711" i="56"/>
  <c r="P710" i="56"/>
  <c r="P709" i="56"/>
  <c r="P708" i="56"/>
  <c r="P707" i="56"/>
  <c r="P706" i="56"/>
  <c r="P705" i="56"/>
  <c r="P704" i="56"/>
  <c r="P703" i="56"/>
  <c r="P702" i="56"/>
  <c r="P701" i="56"/>
  <c r="P700" i="56"/>
  <c r="P699" i="56"/>
  <c r="P698" i="56"/>
  <c r="P697" i="56"/>
  <c r="P696" i="56"/>
  <c r="P695" i="56"/>
  <c r="P694" i="56"/>
  <c r="P693" i="56"/>
  <c r="P692" i="56"/>
  <c r="P691" i="56"/>
  <c r="P690" i="56"/>
  <c r="P689" i="56"/>
  <c r="P688" i="56"/>
  <c r="P687" i="56"/>
  <c r="P686" i="56"/>
  <c r="P685" i="56"/>
  <c r="P684" i="56"/>
  <c r="P683" i="56"/>
  <c r="P682" i="56"/>
  <c r="P681" i="56"/>
  <c r="P680" i="56"/>
  <c r="P679" i="56"/>
  <c r="P678" i="56"/>
  <c r="P677" i="56"/>
  <c r="P676" i="56"/>
  <c r="P675" i="56"/>
  <c r="P674" i="56"/>
  <c r="P673" i="56"/>
  <c r="P672" i="56"/>
  <c r="P671" i="56"/>
  <c r="P670" i="56"/>
  <c r="P669" i="56"/>
  <c r="P668" i="56"/>
  <c r="P667" i="56"/>
  <c r="P666" i="56"/>
  <c r="P665" i="56"/>
  <c r="P664" i="56"/>
  <c r="P663" i="56"/>
  <c r="P662" i="56"/>
  <c r="P661" i="56"/>
  <c r="P660" i="56"/>
  <c r="P659" i="56"/>
  <c r="P658" i="56"/>
  <c r="P657" i="56"/>
  <c r="P656" i="56"/>
  <c r="P655" i="56"/>
  <c r="P654" i="56"/>
  <c r="P653" i="56"/>
  <c r="P652" i="56"/>
  <c r="P651" i="56"/>
  <c r="P650" i="56"/>
  <c r="P649" i="56"/>
  <c r="P648" i="56"/>
  <c r="P647" i="56"/>
  <c r="P646" i="56"/>
  <c r="P645" i="56"/>
  <c r="P644" i="56"/>
  <c r="P643" i="56"/>
  <c r="P642" i="56"/>
  <c r="P641" i="56"/>
  <c r="P640" i="56"/>
  <c r="P639" i="56"/>
  <c r="P638" i="56"/>
  <c r="P637" i="56"/>
  <c r="P636" i="56"/>
  <c r="P635" i="56"/>
  <c r="P634" i="56"/>
  <c r="Q634" i="56"/>
  <c r="P633" i="56"/>
  <c r="Q633" i="56" s="1"/>
  <c r="P632" i="56"/>
  <c r="Q632" i="56" s="1"/>
  <c r="P631" i="56"/>
  <c r="P630" i="56"/>
  <c r="P629" i="56"/>
  <c r="P628" i="56"/>
  <c r="P627" i="56"/>
  <c r="Q627" i="56"/>
  <c r="P626" i="56"/>
  <c r="P625" i="56"/>
  <c r="P624" i="56"/>
  <c r="Q624" i="56"/>
  <c r="P623" i="56"/>
  <c r="Q623" i="56"/>
  <c r="P622" i="56"/>
  <c r="P621" i="56"/>
  <c r="P620" i="56"/>
  <c r="Q620" i="56"/>
  <c r="P619" i="56"/>
  <c r="Q619" i="56"/>
  <c r="P618" i="56"/>
  <c r="P617" i="56"/>
  <c r="P616" i="56"/>
  <c r="Q616" i="56"/>
  <c r="P615" i="56"/>
  <c r="Q615" i="56"/>
  <c r="P614" i="56"/>
  <c r="P613" i="56"/>
  <c r="P612" i="56"/>
  <c r="Q612" i="56"/>
  <c r="P611" i="56"/>
  <c r="Q611" i="56"/>
  <c r="P610" i="56"/>
  <c r="P609" i="56"/>
  <c r="P608" i="56"/>
  <c r="Q608" i="56"/>
  <c r="P607" i="56"/>
  <c r="Q607" i="56"/>
  <c r="P606" i="56"/>
  <c r="P605" i="56"/>
  <c r="P604" i="56"/>
  <c r="Q604" i="56"/>
  <c r="P603" i="56"/>
  <c r="Q603" i="56"/>
  <c r="P602" i="56"/>
  <c r="P601" i="56"/>
  <c r="P600" i="56"/>
  <c r="Q600" i="56"/>
  <c r="P599" i="56"/>
  <c r="Q599" i="56"/>
  <c r="P598" i="56"/>
  <c r="P597" i="56"/>
  <c r="P596" i="56"/>
  <c r="Q596" i="56"/>
  <c r="P595" i="56"/>
  <c r="Q595" i="56"/>
  <c r="P594" i="56"/>
  <c r="P593" i="56"/>
  <c r="P592" i="56"/>
  <c r="Q592" i="56"/>
  <c r="P591" i="56"/>
  <c r="Q591" i="56"/>
  <c r="P590" i="56"/>
  <c r="P589" i="56"/>
  <c r="P588" i="56"/>
  <c r="Q588" i="56"/>
  <c r="P587" i="56"/>
  <c r="Q587" i="56"/>
  <c r="P586" i="56"/>
  <c r="P585" i="56"/>
  <c r="P584" i="56"/>
  <c r="Q584" i="56"/>
  <c r="P583" i="56"/>
  <c r="Q583" i="56"/>
  <c r="P582" i="56"/>
  <c r="P581" i="56"/>
  <c r="P580" i="56"/>
  <c r="Q580" i="56"/>
  <c r="P579" i="56"/>
  <c r="Q579" i="56"/>
  <c r="P578" i="56"/>
  <c r="P577" i="56"/>
  <c r="P576" i="56"/>
  <c r="Q576" i="56"/>
  <c r="P575" i="56"/>
  <c r="P574" i="56"/>
  <c r="P573" i="56"/>
  <c r="P572" i="56"/>
  <c r="Q572" i="56"/>
  <c r="P571" i="56"/>
  <c r="P570" i="56"/>
  <c r="P569" i="56"/>
  <c r="P568" i="56"/>
  <c r="Q568" i="56"/>
  <c r="P567" i="56"/>
  <c r="P566" i="56"/>
  <c r="P565" i="56"/>
  <c r="P564" i="56"/>
  <c r="Q564" i="56"/>
  <c r="P563" i="56"/>
  <c r="P562" i="56"/>
  <c r="P561" i="56"/>
  <c r="P560" i="56"/>
  <c r="Q560" i="56"/>
  <c r="P559" i="56"/>
  <c r="P558" i="56"/>
  <c r="P557" i="56"/>
  <c r="P556" i="56"/>
  <c r="Q556" i="56"/>
  <c r="P555" i="56"/>
  <c r="P554" i="56"/>
  <c r="P553" i="56"/>
  <c r="P552" i="56"/>
  <c r="Q552" i="56"/>
  <c r="P551" i="56"/>
  <c r="P550" i="56"/>
  <c r="P549" i="56"/>
  <c r="P548" i="56"/>
  <c r="Q548" i="56"/>
  <c r="P547" i="56"/>
  <c r="P546" i="56"/>
  <c r="P545" i="56"/>
  <c r="P544" i="56"/>
  <c r="Q544" i="56"/>
  <c r="P543" i="56"/>
  <c r="P542" i="56"/>
  <c r="P541" i="56"/>
  <c r="P540" i="56"/>
  <c r="P539" i="56"/>
  <c r="P538" i="56"/>
  <c r="P537" i="56"/>
  <c r="P536" i="56"/>
  <c r="Q536" i="56"/>
  <c r="P535" i="56"/>
  <c r="P534" i="56"/>
  <c r="P533" i="56"/>
  <c r="P532" i="56"/>
  <c r="Q532" i="56"/>
  <c r="P531" i="56"/>
  <c r="P530" i="56"/>
  <c r="P529" i="56"/>
  <c r="P528" i="56"/>
  <c r="Q528" i="56"/>
  <c r="P527" i="56"/>
  <c r="P526" i="56"/>
  <c r="P525" i="56"/>
  <c r="P524" i="56"/>
  <c r="Q524" i="56"/>
  <c r="P523" i="56"/>
  <c r="P522" i="56"/>
  <c r="P521" i="56"/>
  <c r="P520" i="56"/>
  <c r="Q520" i="56"/>
  <c r="P519" i="56"/>
  <c r="P518" i="56"/>
  <c r="P517" i="56"/>
  <c r="P516" i="56"/>
  <c r="Q516" i="56"/>
  <c r="P515" i="56"/>
  <c r="P514" i="56"/>
  <c r="P513" i="56"/>
  <c r="P512" i="56"/>
  <c r="Q512" i="56"/>
  <c r="P511" i="56"/>
  <c r="P510" i="56"/>
  <c r="P509" i="56"/>
  <c r="P508" i="56"/>
  <c r="Q508" i="56"/>
  <c r="P507" i="56"/>
  <c r="P506" i="56"/>
  <c r="P505" i="56"/>
  <c r="P504" i="56"/>
  <c r="Q504" i="56"/>
  <c r="P503" i="56"/>
  <c r="P502" i="56"/>
  <c r="P501" i="56"/>
  <c r="P500" i="56"/>
  <c r="Q500" i="56"/>
  <c r="P499" i="56"/>
  <c r="P498" i="56"/>
  <c r="P497" i="56"/>
  <c r="P496" i="56"/>
  <c r="Q496" i="56"/>
  <c r="P495" i="56"/>
  <c r="P494" i="56"/>
  <c r="P493" i="56"/>
  <c r="P492" i="56"/>
  <c r="Q492" i="56"/>
  <c r="P491" i="56"/>
  <c r="P490" i="56"/>
  <c r="P489" i="56"/>
  <c r="P488" i="56"/>
  <c r="Q488" i="56"/>
  <c r="P487" i="56"/>
  <c r="P486" i="56"/>
  <c r="P485" i="56"/>
  <c r="P484" i="56"/>
  <c r="Q484" i="56"/>
  <c r="P483" i="56"/>
  <c r="P482" i="56"/>
  <c r="P481" i="56"/>
  <c r="P480" i="56"/>
  <c r="Q480" i="56"/>
  <c r="P479" i="56"/>
  <c r="P478" i="56"/>
  <c r="P477" i="56"/>
  <c r="Q478" i="56" l="1"/>
  <c r="Q482" i="56"/>
  <c r="Q486" i="56"/>
  <c r="Q490" i="56"/>
  <c r="Q494" i="56"/>
  <c r="Q498" i="56"/>
  <c r="Q502" i="56"/>
  <c r="Q506" i="56"/>
  <c r="Q510" i="56"/>
  <c r="Q514" i="56"/>
  <c r="Q518" i="56"/>
  <c r="Q522" i="56"/>
  <c r="Q526" i="56"/>
  <c r="Q530" i="56"/>
  <c r="Q534" i="56"/>
  <c r="Q538" i="56"/>
  <c r="Q542" i="56"/>
  <c r="Q546" i="56"/>
  <c r="Q550" i="56"/>
  <c r="Q554" i="56"/>
  <c r="Q558" i="56"/>
  <c r="Q562" i="56"/>
  <c r="Q566" i="56"/>
  <c r="Q570" i="56"/>
  <c r="Q574" i="56"/>
  <c r="Q578" i="56"/>
  <c r="Q582" i="56"/>
  <c r="Q586" i="56"/>
  <c r="Q590" i="56"/>
  <c r="Q594" i="56"/>
  <c r="Q598" i="56"/>
  <c r="Q602" i="56"/>
  <c r="Q606" i="56"/>
  <c r="Q610" i="56"/>
  <c r="Q614" i="56"/>
  <c r="Q618" i="56"/>
  <c r="Q622" i="56"/>
  <c r="Q626" i="56"/>
  <c r="Q630" i="56"/>
  <c r="Q540" i="56"/>
  <c r="Q628" i="56"/>
  <c r="Q479" i="56"/>
  <c r="Q483" i="56"/>
  <c r="Q487" i="56"/>
  <c r="Q491" i="56"/>
  <c r="Q495" i="56"/>
  <c r="Q499" i="56"/>
  <c r="Q503" i="56"/>
  <c r="Q507" i="56"/>
  <c r="Q511" i="56"/>
  <c r="Q515" i="56"/>
  <c r="Q519" i="56"/>
  <c r="Q523" i="56"/>
  <c r="Q527" i="56"/>
  <c r="Q531" i="56"/>
  <c r="Q535" i="56"/>
  <c r="Q539" i="56"/>
  <c r="Q543" i="56"/>
  <c r="Q547" i="56"/>
  <c r="Q551" i="56"/>
  <c r="Q555" i="56"/>
  <c r="Q559" i="56"/>
  <c r="Q563" i="56"/>
  <c r="Q567" i="56"/>
  <c r="Q571" i="56"/>
  <c r="Q575" i="56"/>
  <c r="Q477" i="56"/>
  <c r="Q481" i="56"/>
  <c r="Q485" i="56"/>
  <c r="Q489" i="56"/>
  <c r="Q493" i="56"/>
  <c r="Q497" i="56"/>
  <c r="Q501" i="56"/>
  <c r="Q505" i="56"/>
  <c r="Q509" i="56"/>
  <c r="Q513" i="56"/>
  <c r="Q517" i="56"/>
  <c r="Q521" i="56"/>
  <c r="Q525" i="56"/>
  <c r="Q529" i="56"/>
  <c r="Q533" i="56"/>
  <c r="Q537" i="56"/>
  <c r="Q541" i="56"/>
  <c r="Q545" i="56"/>
  <c r="Q549" i="56"/>
  <c r="Q553" i="56"/>
  <c r="Q557" i="56"/>
  <c r="Q561" i="56"/>
  <c r="Q565" i="56"/>
  <c r="Q569" i="56"/>
  <c r="Q573" i="56"/>
  <c r="Q577" i="56"/>
  <c r="Q581" i="56"/>
  <c r="Q585" i="56"/>
  <c r="Q589" i="56"/>
  <c r="Q593" i="56"/>
  <c r="Q597" i="56"/>
  <c r="Q601" i="56"/>
  <c r="Q605" i="56"/>
  <c r="Q609" i="56"/>
  <c r="Q613" i="56"/>
  <c r="Q617" i="56"/>
  <c r="Q621" i="56"/>
  <c r="Q625" i="56"/>
  <c r="Q629" i="56"/>
  <c r="Q631" i="56"/>
  <c r="AF62" i="55"/>
  <c r="AF61" i="55"/>
  <c r="AF60" i="55"/>
  <c r="AF59" i="55"/>
  <c r="AF58" i="55"/>
  <c r="AF57" i="55"/>
  <c r="AF56" i="55"/>
  <c r="AF55" i="55"/>
  <c r="AF54" i="55"/>
  <c r="AF53" i="55"/>
  <c r="AF52" i="55"/>
  <c r="AF51" i="55"/>
  <c r="AF50" i="55"/>
  <c r="AF49" i="55"/>
  <c r="AF48" i="55"/>
  <c r="AF47" i="55"/>
  <c r="AF46" i="55"/>
  <c r="AF45" i="55"/>
  <c r="AF44" i="55"/>
  <c r="AF43" i="55"/>
  <c r="AF42" i="55"/>
  <c r="AF41" i="55"/>
  <c r="AF40" i="55"/>
  <c r="AF39" i="55"/>
  <c r="R1000" i="55"/>
  <c r="R999" i="55"/>
  <c r="R998" i="55"/>
  <c r="R997" i="55"/>
  <c r="R996" i="55"/>
  <c r="R995" i="55"/>
  <c r="R994" i="55"/>
  <c r="R993" i="55"/>
  <c r="R992" i="55"/>
  <c r="R991" i="55"/>
  <c r="R990" i="55"/>
  <c r="R989" i="55"/>
  <c r="R988" i="55"/>
  <c r="R987" i="55"/>
  <c r="R986" i="55"/>
  <c r="R985" i="55"/>
  <c r="R984" i="55"/>
  <c r="R983" i="55"/>
  <c r="R982" i="55"/>
  <c r="R981" i="55"/>
  <c r="R980" i="55"/>
  <c r="R979" i="55"/>
  <c r="R978" i="55"/>
  <c r="R977" i="55"/>
  <c r="R478" i="55"/>
  <c r="B478" i="55"/>
  <c r="A478" i="55"/>
  <c r="R477" i="55"/>
  <c r="B477" i="55"/>
  <c r="A477" i="55"/>
  <c r="R476" i="55"/>
  <c r="B476" i="55"/>
  <c r="A476" i="55"/>
  <c r="R475" i="55"/>
  <c r="B475" i="55"/>
  <c r="A475" i="55"/>
  <c r="R474" i="55"/>
  <c r="B474" i="55"/>
  <c r="A474" i="55"/>
  <c r="R473" i="55"/>
  <c r="B473" i="55"/>
  <c r="A473" i="55"/>
  <c r="R472" i="55"/>
  <c r="B472" i="55"/>
  <c r="A472" i="55"/>
  <c r="R471" i="55"/>
  <c r="B471" i="55"/>
  <c r="A471" i="55"/>
  <c r="R470" i="55"/>
  <c r="B470" i="55"/>
  <c r="A470" i="55"/>
  <c r="R469" i="55"/>
  <c r="B469" i="55"/>
  <c r="A469" i="55"/>
  <c r="R468" i="55"/>
  <c r="B468" i="55"/>
  <c r="A468" i="55"/>
  <c r="R467" i="55"/>
  <c r="B467" i="55"/>
  <c r="A467" i="55"/>
  <c r="R466" i="55"/>
  <c r="B466" i="55"/>
  <c r="A466" i="55"/>
  <c r="R465" i="55"/>
  <c r="B465" i="55"/>
  <c r="A465" i="55"/>
  <c r="R464" i="55"/>
  <c r="B464" i="55"/>
  <c r="A464" i="55"/>
  <c r="R463" i="55"/>
  <c r="B463" i="55"/>
  <c r="A463" i="55"/>
  <c r="R462" i="55"/>
  <c r="B462" i="55"/>
  <c r="A462" i="55"/>
  <c r="R461" i="55"/>
  <c r="B461" i="55"/>
  <c r="A461" i="55"/>
  <c r="R460" i="55"/>
  <c r="B460" i="55"/>
  <c r="A460" i="55"/>
  <c r="R459" i="55"/>
  <c r="B459" i="55"/>
  <c r="A459" i="55"/>
  <c r="R458" i="55"/>
  <c r="B458" i="55"/>
  <c r="A458" i="55"/>
  <c r="R457" i="55"/>
  <c r="B457" i="55"/>
  <c r="A457" i="55"/>
  <c r="R456" i="55"/>
  <c r="B456" i="55"/>
  <c r="A456" i="55"/>
  <c r="R455" i="55"/>
  <c r="B455" i="55"/>
  <c r="A455" i="55"/>
  <c r="R426" i="55"/>
  <c r="B426" i="55"/>
  <c r="A426" i="55"/>
  <c r="R425" i="55"/>
  <c r="B425" i="55"/>
  <c r="A425" i="55"/>
  <c r="R424" i="55"/>
  <c r="B424" i="55"/>
  <c r="A424" i="55"/>
  <c r="R423" i="55"/>
  <c r="B423" i="55"/>
  <c r="A423" i="55"/>
  <c r="R422" i="55"/>
  <c r="B422" i="55"/>
  <c r="A422" i="55"/>
  <c r="R421" i="55"/>
  <c r="B421" i="55"/>
  <c r="A421" i="55"/>
  <c r="R420" i="55"/>
  <c r="B420" i="55"/>
  <c r="A420" i="55"/>
  <c r="R419" i="55"/>
  <c r="B419" i="55"/>
  <c r="A419" i="55"/>
  <c r="R418" i="55"/>
  <c r="B418" i="55"/>
  <c r="A418" i="55"/>
  <c r="R417" i="55"/>
  <c r="B417" i="55"/>
  <c r="A417" i="55"/>
  <c r="R416" i="55"/>
  <c r="B416" i="55"/>
  <c r="A416" i="55"/>
  <c r="R415" i="55"/>
  <c r="B415" i="55"/>
  <c r="A415" i="55"/>
  <c r="R414" i="55"/>
  <c r="B414" i="55"/>
  <c r="A414" i="55"/>
  <c r="R413" i="55"/>
  <c r="B413" i="55"/>
  <c r="A413" i="55"/>
  <c r="R412" i="55"/>
  <c r="B412" i="55"/>
  <c r="A412" i="55"/>
  <c r="R411" i="55"/>
  <c r="B411" i="55"/>
  <c r="A411" i="55"/>
  <c r="R410" i="55"/>
  <c r="B410" i="55"/>
  <c r="A410" i="55"/>
  <c r="R409" i="55"/>
  <c r="B409" i="55"/>
  <c r="A409" i="55"/>
  <c r="R408" i="55"/>
  <c r="B408" i="55"/>
  <c r="A408" i="55"/>
  <c r="R407" i="55"/>
  <c r="B407" i="55"/>
  <c r="A407" i="55"/>
  <c r="R406" i="55"/>
  <c r="B406" i="55"/>
  <c r="A406" i="55"/>
  <c r="R405" i="55"/>
  <c r="B405" i="55"/>
  <c r="A405" i="55"/>
  <c r="R404" i="55"/>
  <c r="B404" i="55"/>
  <c r="A404" i="55"/>
  <c r="R403" i="55"/>
  <c r="B403" i="55"/>
  <c r="A403" i="55"/>
  <c r="R374" i="55"/>
  <c r="B374" i="55"/>
  <c r="A374" i="55"/>
  <c r="R373" i="55"/>
  <c r="B373" i="55"/>
  <c r="A373" i="55"/>
  <c r="R372" i="55"/>
  <c r="B372" i="55"/>
  <c r="A372" i="55"/>
  <c r="R371" i="55"/>
  <c r="B371" i="55"/>
  <c r="A371" i="55"/>
  <c r="R370" i="55"/>
  <c r="B370" i="55"/>
  <c r="A370" i="55"/>
  <c r="R369" i="55"/>
  <c r="B369" i="55"/>
  <c r="A369" i="55"/>
  <c r="R368" i="55"/>
  <c r="B368" i="55"/>
  <c r="A368" i="55"/>
  <c r="R367" i="55"/>
  <c r="B367" i="55"/>
  <c r="A367" i="55"/>
  <c r="R366" i="55"/>
  <c r="B366" i="55"/>
  <c r="A366" i="55"/>
  <c r="R365" i="55"/>
  <c r="B365" i="55"/>
  <c r="A365" i="55"/>
  <c r="R364" i="55"/>
  <c r="B364" i="55"/>
  <c r="A364" i="55"/>
  <c r="R363" i="55"/>
  <c r="B363" i="55"/>
  <c r="A363" i="55"/>
  <c r="R362" i="55"/>
  <c r="B362" i="55"/>
  <c r="A362" i="55"/>
  <c r="R361" i="55"/>
  <c r="B361" i="55"/>
  <c r="A361" i="55"/>
  <c r="R360" i="55"/>
  <c r="B360" i="55"/>
  <c r="A360" i="55"/>
  <c r="R359" i="55"/>
  <c r="B359" i="55"/>
  <c r="A359" i="55"/>
  <c r="R358" i="55"/>
  <c r="B358" i="55"/>
  <c r="A358" i="55"/>
  <c r="R357" i="55"/>
  <c r="B357" i="55"/>
  <c r="A357" i="55"/>
  <c r="R356" i="55"/>
  <c r="B356" i="55"/>
  <c r="A356" i="55"/>
  <c r="R355" i="55"/>
  <c r="B355" i="55"/>
  <c r="A355" i="55"/>
  <c r="R354" i="55"/>
  <c r="B354" i="55"/>
  <c r="A354" i="55"/>
  <c r="R353" i="55"/>
  <c r="B353" i="55"/>
  <c r="A353" i="55"/>
  <c r="R352" i="55"/>
  <c r="B352" i="55"/>
  <c r="A352" i="55"/>
  <c r="R351" i="55"/>
  <c r="B351" i="55"/>
  <c r="A351" i="55"/>
  <c r="R322" i="55"/>
  <c r="B322" i="55"/>
  <c r="A322" i="55"/>
  <c r="R321" i="55"/>
  <c r="B321" i="55"/>
  <c r="A321" i="55"/>
  <c r="R320" i="55"/>
  <c r="B320" i="55"/>
  <c r="A320" i="55"/>
  <c r="R319" i="55"/>
  <c r="B319" i="55"/>
  <c r="A319" i="55"/>
  <c r="R318" i="55"/>
  <c r="B318" i="55"/>
  <c r="A318" i="55"/>
  <c r="R317" i="55"/>
  <c r="B317" i="55"/>
  <c r="A317" i="55"/>
  <c r="R316" i="55"/>
  <c r="B316" i="55"/>
  <c r="A316" i="55"/>
  <c r="R315" i="55"/>
  <c r="B315" i="55"/>
  <c r="A315" i="55"/>
  <c r="R314" i="55"/>
  <c r="B314" i="55"/>
  <c r="A314" i="55"/>
  <c r="R313" i="55"/>
  <c r="B313" i="55"/>
  <c r="A313" i="55"/>
  <c r="R312" i="55"/>
  <c r="B312" i="55"/>
  <c r="A312" i="55"/>
  <c r="R311" i="55"/>
  <c r="B311" i="55"/>
  <c r="A311" i="55"/>
  <c r="R310" i="55"/>
  <c r="B310" i="55"/>
  <c r="A310" i="55"/>
  <c r="R309" i="55"/>
  <c r="B309" i="55"/>
  <c r="A309" i="55"/>
  <c r="R308" i="55"/>
  <c r="B308" i="55"/>
  <c r="A308" i="55"/>
  <c r="R307" i="55"/>
  <c r="B307" i="55"/>
  <c r="A307" i="55"/>
  <c r="R306" i="55"/>
  <c r="B306" i="55"/>
  <c r="A306" i="55"/>
  <c r="R305" i="55"/>
  <c r="B305" i="55"/>
  <c r="A305" i="55"/>
  <c r="R304" i="55"/>
  <c r="B304" i="55"/>
  <c r="A304" i="55"/>
  <c r="R303" i="55"/>
  <c r="B303" i="55"/>
  <c r="A303" i="55"/>
  <c r="R302" i="55"/>
  <c r="B302" i="55"/>
  <c r="A302" i="55"/>
  <c r="R301" i="55"/>
  <c r="B301" i="55"/>
  <c r="A301" i="55"/>
  <c r="R300" i="55"/>
  <c r="B300" i="55"/>
  <c r="A300" i="55"/>
  <c r="R299" i="55"/>
  <c r="B299" i="55"/>
  <c r="A299" i="55"/>
  <c r="R270" i="55"/>
  <c r="B270" i="55"/>
  <c r="A270" i="55"/>
  <c r="R269" i="55"/>
  <c r="B269" i="55"/>
  <c r="A269" i="55"/>
  <c r="R268" i="55"/>
  <c r="B268" i="55"/>
  <c r="A268" i="55"/>
  <c r="R267" i="55"/>
  <c r="B267" i="55"/>
  <c r="A267" i="55"/>
  <c r="R266" i="55"/>
  <c r="B266" i="55"/>
  <c r="A266" i="55"/>
  <c r="R265" i="55"/>
  <c r="B265" i="55"/>
  <c r="A265" i="55"/>
  <c r="R264" i="55"/>
  <c r="B264" i="55"/>
  <c r="A264" i="55"/>
  <c r="R263" i="55"/>
  <c r="B263" i="55"/>
  <c r="A263" i="55"/>
  <c r="R262" i="55"/>
  <c r="B262" i="55"/>
  <c r="A262" i="55"/>
  <c r="R261" i="55"/>
  <c r="B261" i="55"/>
  <c r="A261" i="55"/>
  <c r="R260" i="55"/>
  <c r="B260" i="55"/>
  <c r="A260" i="55"/>
  <c r="R259" i="55"/>
  <c r="B259" i="55"/>
  <c r="A259" i="55"/>
  <c r="R258" i="55"/>
  <c r="B258" i="55"/>
  <c r="A258" i="55"/>
  <c r="R257" i="55"/>
  <c r="B257" i="55"/>
  <c r="A257" i="55"/>
  <c r="R256" i="55"/>
  <c r="B256" i="55"/>
  <c r="A256" i="55"/>
  <c r="R255" i="55"/>
  <c r="B255" i="55"/>
  <c r="A255" i="55"/>
  <c r="R254" i="55"/>
  <c r="B254" i="55"/>
  <c r="A254" i="55"/>
  <c r="R253" i="55"/>
  <c r="B253" i="55"/>
  <c r="A253" i="55"/>
  <c r="R252" i="55"/>
  <c r="B252" i="55"/>
  <c r="A252" i="55"/>
  <c r="R251" i="55"/>
  <c r="B251" i="55"/>
  <c r="A251" i="55"/>
  <c r="R250" i="55"/>
  <c r="B250" i="55"/>
  <c r="A250" i="55"/>
  <c r="R249" i="55"/>
  <c r="B249" i="55"/>
  <c r="A249" i="55"/>
  <c r="R248" i="55"/>
  <c r="B248" i="55"/>
  <c r="A248" i="55"/>
  <c r="R247" i="55"/>
  <c r="B247" i="55"/>
  <c r="A247" i="55"/>
  <c r="AF218" i="55"/>
  <c r="R218" i="55"/>
  <c r="B218" i="55"/>
  <c r="A218" i="55"/>
  <c r="AF217" i="55"/>
  <c r="R217" i="55"/>
  <c r="B217" i="55"/>
  <c r="A217" i="55"/>
  <c r="AF216" i="55"/>
  <c r="R216" i="55"/>
  <c r="B216" i="55"/>
  <c r="A216" i="55"/>
  <c r="AF215" i="55"/>
  <c r="R215" i="55"/>
  <c r="B215" i="55"/>
  <c r="A215" i="55"/>
  <c r="AF214" i="55"/>
  <c r="R214" i="55"/>
  <c r="B214" i="55"/>
  <c r="A214" i="55"/>
  <c r="AF213" i="55"/>
  <c r="R213" i="55"/>
  <c r="B213" i="55"/>
  <c r="A213" i="55"/>
  <c r="AF212" i="55"/>
  <c r="R212" i="55"/>
  <c r="B212" i="55"/>
  <c r="A212" i="55"/>
  <c r="AF211" i="55"/>
  <c r="R211" i="55"/>
  <c r="B211" i="55"/>
  <c r="A211" i="55"/>
  <c r="AF210" i="55"/>
  <c r="R210" i="55"/>
  <c r="B210" i="55"/>
  <c r="A210" i="55"/>
  <c r="AF209" i="55"/>
  <c r="R209" i="55"/>
  <c r="B209" i="55"/>
  <c r="A209" i="55"/>
  <c r="AF208" i="55"/>
  <c r="R208" i="55"/>
  <c r="B208" i="55"/>
  <c r="A208" i="55"/>
  <c r="AF207" i="55"/>
  <c r="R207" i="55"/>
  <c r="B207" i="55"/>
  <c r="A207" i="55"/>
  <c r="AF206" i="55"/>
  <c r="R206" i="55"/>
  <c r="B206" i="55"/>
  <c r="A206" i="55"/>
  <c r="AF205" i="55"/>
  <c r="R205" i="55"/>
  <c r="B205" i="55"/>
  <c r="A205" i="55"/>
  <c r="AF204" i="55"/>
  <c r="R204" i="55"/>
  <c r="B204" i="55"/>
  <c r="A204" i="55"/>
  <c r="AF203" i="55"/>
  <c r="R203" i="55"/>
  <c r="B203" i="55"/>
  <c r="A203" i="55"/>
  <c r="AF202" i="55"/>
  <c r="R202" i="55"/>
  <c r="B202" i="55"/>
  <c r="A202" i="55"/>
  <c r="AF201" i="55"/>
  <c r="R201" i="55"/>
  <c r="B201" i="55"/>
  <c r="A201" i="55"/>
  <c r="AF200" i="55"/>
  <c r="R200" i="55"/>
  <c r="B200" i="55"/>
  <c r="A200" i="55"/>
  <c r="AF199" i="55"/>
  <c r="R199" i="55"/>
  <c r="B199" i="55"/>
  <c r="A199" i="55"/>
  <c r="AF198" i="55"/>
  <c r="R198" i="55"/>
  <c r="B198" i="55"/>
  <c r="A198" i="55"/>
  <c r="AF197" i="55"/>
  <c r="R197" i="55"/>
  <c r="B197" i="55"/>
  <c r="A197" i="55"/>
  <c r="AF196" i="55"/>
  <c r="R196" i="55"/>
  <c r="B196" i="55"/>
  <c r="A196" i="55"/>
  <c r="AF195" i="55"/>
  <c r="R195" i="55"/>
  <c r="B195" i="55"/>
  <c r="A195" i="55"/>
  <c r="AF166" i="55"/>
  <c r="R166" i="55"/>
  <c r="B166" i="55"/>
  <c r="A166" i="55"/>
  <c r="AF165" i="55"/>
  <c r="R165" i="55"/>
  <c r="B165" i="55"/>
  <c r="A165" i="55"/>
  <c r="AF164" i="55"/>
  <c r="R164" i="55"/>
  <c r="B164" i="55"/>
  <c r="A164" i="55"/>
  <c r="AF163" i="55"/>
  <c r="R163" i="55"/>
  <c r="B163" i="55"/>
  <c r="A163" i="55"/>
  <c r="AF162" i="55"/>
  <c r="R162" i="55"/>
  <c r="B162" i="55"/>
  <c r="A162" i="55"/>
  <c r="AF161" i="55"/>
  <c r="R161" i="55"/>
  <c r="B161" i="55"/>
  <c r="A161" i="55"/>
  <c r="AF160" i="55"/>
  <c r="R160" i="55"/>
  <c r="B160" i="55"/>
  <c r="A160" i="55"/>
  <c r="AF159" i="55"/>
  <c r="R159" i="55"/>
  <c r="B159" i="55"/>
  <c r="A159" i="55"/>
  <c r="AF158" i="55"/>
  <c r="R158" i="55"/>
  <c r="B158" i="55"/>
  <c r="A158" i="55"/>
  <c r="AF157" i="55"/>
  <c r="R157" i="55"/>
  <c r="B157" i="55"/>
  <c r="A157" i="55"/>
  <c r="AF156" i="55"/>
  <c r="R156" i="55"/>
  <c r="B156" i="55"/>
  <c r="A156" i="55"/>
  <c r="AF155" i="55"/>
  <c r="R155" i="55"/>
  <c r="B155" i="55"/>
  <c r="A155" i="55"/>
  <c r="AF154" i="55"/>
  <c r="R154" i="55"/>
  <c r="B154" i="55"/>
  <c r="A154" i="55"/>
  <c r="AF153" i="55"/>
  <c r="R153" i="55"/>
  <c r="B153" i="55"/>
  <c r="A153" i="55"/>
  <c r="AF152" i="55"/>
  <c r="R152" i="55"/>
  <c r="B152" i="55"/>
  <c r="A152" i="55"/>
  <c r="AF151" i="55"/>
  <c r="R151" i="55"/>
  <c r="B151" i="55"/>
  <c r="A151" i="55"/>
  <c r="AF150" i="55"/>
  <c r="R150" i="55"/>
  <c r="B150" i="55"/>
  <c r="A150" i="55"/>
  <c r="AF149" i="55"/>
  <c r="R149" i="55"/>
  <c r="B149" i="55"/>
  <c r="A149" i="55"/>
  <c r="AF148" i="55"/>
  <c r="R148" i="55"/>
  <c r="B148" i="55"/>
  <c r="A148" i="55"/>
  <c r="AF147" i="55"/>
  <c r="R147" i="55"/>
  <c r="B147" i="55"/>
  <c r="A147" i="55"/>
  <c r="AF146" i="55"/>
  <c r="R146" i="55"/>
  <c r="B146" i="55"/>
  <c r="A146" i="55"/>
  <c r="AF145" i="55"/>
  <c r="R145" i="55"/>
  <c r="B145" i="55"/>
  <c r="A145" i="55"/>
  <c r="AF144" i="55"/>
  <c r="R144" i="55"/>
  <c r="B144" i="55"/>
  <c r="A144" i="55"/>
  <c r="AF143" i="55"/>
  <c r="R143" i="55"/>
  <c r="B143" i="55"/>
  <c r="A143" i="55"/>
  <c r="AF114" i="55"/>
  <c r="R114" i="55"/>
  <c r="B114" i="55"/>
  <c r="A114" i="55"/>
  <c r="AF113" i="55"/>
  <c r="R113" i="55"/>
  <c r="B113" i="55"/>
  <c r="A113" i="55"/>
  <c r="AF112" i="55"/>
  <c r="R112" i="55"/>
  <c r="B112" i="55"/>
  <c r="A112" i="55"/>
  <c r="AF111" i="55"/>
  <c r="R111" i="55"/>
  <c r="B111" i="55"/>
  <c r="A111" i="55"/>
  <c r="AF110" i="55"/>
  <c r="R110" i="55"/>
  <c r="B110" i="55"/>
  <c r="A110" i="55"/>
  <c r="AF109" i="55"/>
  <c r="R109" i="55"/>
  <c r="B109" i="55"/>
  <c r="A109" i="55"/>
  <c r="AF108" i="55"/>
  <c r="R108" i="55"/>
  <c r="B108" i="55"/>
  <c r="A108" i="55"/>
  <c r="AF107" i="55"/>
  <c r="R107" i="55"/>
  <c r="B107" i="55"/>
  <c r="A107" i="55"/>
  <c r="AF106" i="55"/>
  <c r="R106" i="55"/>
  <c r="B106" i="55"/>
  <c r="A106" i="55"/>
  <c r="AF105" i="55"/>
  <c r="R105" i="55"/>
  <c r="B105" i="55"/>
  <c r="A105" i="55"/>
  <c r="AF104" i="55"/>
  <c r="R104" i="55"/>
  <c r="B104" i="55"/>
  <c r="A104" i="55"/>
  <c r="AF103" i="55"/>
  <c r="R103" i="55"/>
  <c r="B103" i="55"/>
  <c r="A103" i="55"/>
  <c r="AF102" i="55"/>
  <c r="R102" i="55"/>
  <c r="B102" i="55"/>
  <c r="A102" i="55"/>
  <c r="AF101" i="55"/>
  <c r="R101" i="55"/>
  <c r="B101" i="55"/>
  <c r="A101" i="55"/>
  <c r="AF100" i="55"/>
  <c r="R100" i="55"/>
  <c r="B100" i="55"/>
  <c r="A100" i="55"/>
  <c r="AF99" i="55"/>
  <c r="R99" i="55"/>
  <c r="B99" i="55"/>
  <c r="A99" i="55"/>
  <c r="AF98" i="55"/>
  <c r="R98" i="55"/>
  <c r="B98" i="55"/>
  <c r="A98" i="55"/>
  <c r="AF97" i="55"/>
  <c r="R97" i="55"/>
  <c r="B97" i="55"/>
  <c r="A97" i="55"/>
  <c r="AF96" i="55"/>
  <c r="R96" i="55"/>
  <c r="B96" i="55"/>
  <c r="A96" i="55"/>
  <c r="AF95" i="55"/>
  <c r="R95" i="55"/>
  <c r="B95" i="55"/>
  <c r="A95" i="55"/>
  <c r="AF94" i="55"/>
  <c r="R94" i="55"/>
  <c r="B94" i="55"/>
  <c r="A94" i="55"/>
  <c r="AF93" i="55"/>
  <c r="R93" i="55"/>
  <c r="B93" i="55"/>
  <c r="A93" i="55"/>
  <c r="AF92" i="55"/>
  <c r="R92" i="55"/>
  <c r="B92" i="55"/>
  <c r="A92" i="55"/>
  <c r="AF91" i="55"/>
  <c r="R91" i="55"/>
  <c r="B91" i="55"/>
  <c r="A91" i="55"/>
  <c r="R62" i="55"/>
  <c r="B62" i="55"/>
  <c r="A62" i="55"/>
  <c r="R61" i="55"/>
  <c r="B61" i="55"/>
  <c r="A61" i="55"/>
  <c r="R60" i="55"/>
  <c r="B60" i="55"/>
  <c r="A60" i="55"/>
  <c r="R59" i="55"/>
  <c r="B59" i="55"/>
  <c r="A59" i="55"/>
  <c r="R58" i="55"/>
  <c r="B58" i="55"/>
  <c r="A58" i="55"/>
  <c r="R57" i="55"/>
  <c r="B57" i="55"/>
  <c r="A57" i="55"/>
  <c r="R56" i="55"/>
  <c r="B56" i="55"/>
  <c r="A56" i="55"/>
  <c r="R55" i="55"/>
  <c r="B55" i="55"/>
  <c r="A55" i="55"/>
  <c r="R54" i="55"/>
  <c r="B54" i="55"/>
  <c r="A54" i="55"/>
  <c r="R53" i="55"/>
  <c r="B53" i="55"/>
  <c r="A53" i="55"/>
  <c r="R52" i="55"/>
  <c r="B52" i="55"/>
  <c r="A52" i="55"/>
  <c r="R51" i="55"/>
  <c r="B51" i="55"/>
  <c r="A51" i="55"/>
  <c r="R50" i="55"/>
  <c r="B50" i="55"/>
  <c r="A50" i="55"/>
  <c r="R49" i="55"/>
  <c r="B49" i="55"/>
  <c r="A49" i="55"/>
  <c r="R48" i="55"/>
  <c r="B48" i="55"/>
  <c r="A48" i="55"/>
  <c r="R47" i="55"/>
  <c r="B47" i="55"/>
  <c r="A47" i="55"/>
  <c r="R46" i="55"/>
  <c r="B46" i="55"/>
  <c r="A46" i="55"/>
  <c r="R45" i="55"/>
  <c r="B45" i="55"/>
  <c r="A45" i="55"/>
  <c r="R44" i="55"/>
  <c r="B44" i="55"/>
  <c r="A44" i="55"/>
  <c r="R43" i="55"/>
  <c r="B43" i="55"/>
  <c r="A43" i="55"/>
  <c r="R42" i="55"/>
  <c r="B42" i="55"/>
  <c r="A42" i="55"/>
  <c r="R41" i="55"/>
  <c r="B41" i="55"/>
  <c r="A41" i="55"/>
  <c r="R40" i="55"/>
  <c r="B40" i="55"/>
  <c r="A40" i="55"/>
  <c r="R39" i="55"/>
  <c r="B39" i="55"/>
  <c r="A39" i="55"/>
  <c r="P422" i="56"/>
  <c r="P421" i="56"/>
  <c r="P420" i="56"/>
  <c r="P419" i="56"/>
  <c r="P418" i="56"/>
  <c r="P417" i="56"/>
  <c r="P416" i="56"/>
  <c r="P415" i="56"/>
  <c r="P414" i="56"/>
  <c r="P413" i="56"/>
  <c r="P412" i="56"/>
  <c r="P411" i="56"/>
  <c r="P410" i="56"/>
  <c r="P409" i="56"/>
  <c r="P408" i="56"/>
  <c r="P407" i="56"/>
  <c r="P406" i="56"/>
  <c r="P405" i="56"/>
  <c r="P404" i="56"/>
  <c r="P403" i="56"/>
  <c r="P402" i="56"/>
  <c r="P401" i="56"/>
  <c r="P400" i="56"/>
  <c r="P399" i="56"/>
  <c r="P423" i="56"/>
  <c r="P370" i="56"/>
  <c r="P369" i="56"/>
  <c r="P368" i="56"/>
  <c r="P367" i="56"/>
  <c r="P366" i="56"/>
  <c r="P365" i="56"/>
  <c r="P364" i="56"/>
  <c r="P363" i="56"/>
  <c r="P362" i="56"/>
  <c r="P361" i="56"/>
  <c r="P360" i="56"/>
  <c r="P359" i="56"/>
  <c r="P358" i="56"/>
  <c r="P357" i="56"/>
  <c r="P356" i="56"/>
  <c r="P355" i="56"/>
  <c r="P354" i="56"/>
  <c r="P353" i="56"/>
  <c r="P352" i="56"/>
  <c r="P351" i="56"/>
  <c r="P350" i="56"/>
  <c r="P349" i="56"/>
  <c r="P348" i="56"/>
  <c r="P347" i="56"/>
  <c r="P371" i="56"/>
  <c r="P318" i="56"/>
  <c r="P317" i="56"/>
  <c r="P316" i="56"/>
  <c r="P315" i="56"/>
  <c r="P314" i="56"/>
  <c r="P313" i="56"/>
  <c r="P312" i="56"/>
  <c r="P311" i="56"/>
  <c r="P310" i="56"/>
  <c r="P309" i="56"/>
  <c r="P308" i="56"/>
  <c r="P307" i="56"/>
  <c r="P306" i="56"/>
  <c r="P305" i="56"/>
  <c r="P304" i="56"/>
  <c r="P303" i="56"/>
  <c r="P302" i="56"/>
  <c r="P301" i="56"/>
  <c r="P300" i="56"/>
  <c r="P299" i="56"/>
  <c r="P298" i="56"/>
  <c r="P297" i="56"/>
  <c r="P296" i="56"/>
  <c r="P295" i="56"/>
  <c r="P319" i="56"/>
  <c r="P266" i="56"/>
  <c r="P265" i="56"/>
  <c r="P264" i="56"/>
  <c r="P263" i="56"/>
  <c r="P262" i="56"/>
  <c r="P261" i="56"/>
  <c r="P260" i="56"/>
  <c r="P259" i="56"/>
  <c r="P258" i="56"/>
  <c r="P257" i="56"/>
  <c r="P256" i="56"/>
  <c r="P255" i="56"/>
  <c r="P254" i="56"/>
  <c r="P253" i="56"/>
  <c r="P252" i="56"/>
  <c r="P251" i="56"/>
  <c r="P250" i="56"/>
  <c r="P249" i="56"/>
  <c r="P248" i="56"/>
  <c r="P247" i="56"/>
  <c r="P246" i="56"/>
  <c r="P245" i="56"/>
  <c r="P244" i="56"/>
  <c r="P243" i="56"/>
  <c r="P267" i="56"/>
  <c r="P214" i="56"/>
  <c r="P213" i="56"/>
  <c r="P212" i="56"/>
  <c r="P211" i="56"/>
  <c r="P210" i="56"/>
  <c r="P209" i="56"/>
  <c r="P208" i="56"/>
  <c r="P207" i="56"/>
  <c r="P206" i="56"/>
  <c r="P205" i="56"/>
  <c r="P204" i="56"/>
  <c r="P203" i="56"/>
  <c r="P202" i="56"/>
  <c r="P201" i="56"/>
  <c r="P200" i="56"/>
  <c r="P199" i="56"/>
  <c r="P198" i="56"/>
  <c r="P197" i="56"/>
  <c r="P196" i="56"/>
  <c r="P195" i="56"/>
  <c r="P194" i="56"/>
  <c r="P193" i="56"/>
  <c r="P192" i="56"/>
  <c r="P191" i="56"/>
  <c r="P215" i="56"/>
  <c r="F31" i="56"/>
  <c r="E31" i="56"/>
  <c r="F30" i="56"/>
  <c r="E30" i="56"/>
  <c r="F29" i="56"/>
  <c r="E29" i="56"/>
  <c r="F28" i="56"/>
  <c r="E28" i="56"/>
  <c r="S49" i="54"/>
  <c r="S48" i="54"/>
  <c r="S47" i="54"/>
  <c r="S46" i="54"/>
  <c r="S45" i="54"/>
  <c r="S44" i="54"/>
  <c r="S43" i="54"/>
  <c r="S42" i="54"/>
  <c r="S41" i="54"/>
  <c r="S40" i="54"/>
  <c r="S39" i="54"/>
  <c r="S38" i="54"/>
  <c r="S37" i="54"/>
  <c r="S36" i="54"/>
  <c r="S35" i="54"/>
  <c r="S34" i="54"/>
  <c r="S33" i="54"/>
  <c r="S32" i="54"/>
  <c r="S31" i="54"/>
  <c r="S30" i="54"/>
  <c r="S29" i="54"/>
  <c r="S28" i="54"/>
  <c r="S27" i="54"/>
  <c r="S26" i="54"/>
  <c r="V77" i="54"/>
  <c r="V76" i="54"/>
  <c r="V75" i="54"/>
  <c r="V74" i="54"/>
  <c r="V73" i="54"/>
  <c r="V72" i="54"/>
  <c r="V71" i="54"/>
  <c r="V70" i="54"/>
  <c r="V69" i="54"/>
  <c r="V68" i="54"/>
  <c r="V67" i="54"/>
  <c r="V66" i="54"/>
  <c r="V65" i="54"/>
  <c r="V64" i="54"/>
  <c r="V63" i="54"/>
  <c r="V62" i="54"/>
  <c r="V61" i="54"/>
  <c r="V60" i="54"/>
  <c r="V59" i="54"/>
  <c r="V58" i="54"/>
  <c r="V57" i="54"/>
  <c r="V56" i="54"/>
  <c r="V55" i="54"/>
  <c r="V54" i="54"/>
  <c r="V53" i="54"/>
  <c r="V52" i="54"/>
  <c r="V51" i="54"/>
  <c r="V50" i="54"/>
  <c r="V49" i="54"/>
  <c r="V48" i="54"/>
  <c r="V47" i="54"/>
  <c r="V46" i="54"/>
  <c r="V45" i="54"/>
  <c r="V44" i="54"/>
  <c r="V43" i="54"/>
  <c r="V42" i="54"/>
  <c r="V41" i="54"/>
  <c r="V40" i="54"/>
  <c r="V39" i="54"/>
  <c r="V38" i="54"/>
  <c r="V37" i="54"/>
  <c r="V36" i="54"/>
  <c r="V35" i="54"/>
  <c r="V34" i="54"/>
  <c r="V33" i="54"/>
  <c r="V32" i="54"/>
  <c r="V31" i="54"/>
  <c r="V30" i="54"/>
  <c r="V29" i="54"/>
  <c r="V28" i="54"/>
  <c r="P153" i="56"/>
  <c r="O109" i="56"/>
  <c r="O89" i="56"/>
  <c r="O463" i="56"/>
  <c r="O357" i="56"/>
  <c r="O459" i="56"/>
  <c r="O49" i="56"/>
  <c r="P452" i="56"/>
  <c r="O402" i="56"/>
  <c r="O33" i="56"/>
  <c r="P33" i="56"/>
  <c r="P32" i="56"/>
  <c r="P458" i="56"/>
  <c r="O472" i="56"/>
  <c r="O50" i="56"/>
  <c r="P143" i="56"/>
  <c r="O56" i="56"/>
  <c r="P473" i="56"/>
  <c r="O358" i="56"/>
  <c r="P462" i="56"/>
  <c r="P466" i="56"/>
  <c r="O87" i="56"/>
  <c r="O457" i="56"/>
  <c r="O467" i="56"/>
  <c r="P157" i="56"/>
  <c r="O51" i="56"/>
  <c r="O46" i="56"/>
  <c r="O408" i="56"/>
  <c r="O58" i="56"/>
  <c r="O102" i="56"/>
  <c r="O405" i="56"/>
  <c r="O311" i="56"/>
  <c r="P474" i="56"/>
  <c r="P42" i="56"/>
  <c r="O353" i="56"/>
  <c r="O371" i="56"/>
  <c r="P461" i="56"/>
  <c r="O305" i="56"/>
  <c r="O298" i="56"/>
  <c r="O94" i="56"/>
  <c r="P148" i="56"/>
  <c r="P141" i="56"/>
  <c r="P471" i="56"/>
  <c r="O469" i="56"/>
  <c r="O110" i="56"/>
  <c r="P53" i="56"/>
  <c r="O300" i="56"/>
  <c r="O304" i="56"/>
  <c r="P41" i="56"/>
  <c r="O318" i="56"/>
  <c r="P154" i="56"/>
  <c r="O419" i="56"/>
  <c r="O413" i="56"/>
  <c r="O452" i="56"/>
  <c r="P472" i="56"/>
  <c r="O316" i="56"/>
  <c r="P57" i="56"/>
  <c r="O475" i="56"/>
  <c r="P160" i="56"/>
  <c r="P140" i="56"/>
  <c r="O474" i="56"/>
  <c r="O308" i="56"/>
  <c r="O401" i="56"/>
  <c r="P464" i="56"/>
  <c r="O349" i="56"/>
  <c r="O48" i="56"/>
  <c r="O106" i="56"/>
  <c r="P456" i="56"/>
  <c r="O348" i="56"/>
  <c r="O101" i="56"/>
  <c r="P30" i="56"/>
  <c r="O460" i="56"/>
  <c r="O417" i="56"/>
  <c r="O317" i="56"/>
  <c r="O453" i="56"/>
  <c r="O91" i="56"/>
  <c r="O356" i="56"/>
  <c r="O35" i="56"/>
  <c r="O470" i="56"/>
  <c r="P150" i="56"/>
  <c r="P469" i="56"/>
  <c r="O39" i="56"/>
  <c r="O54" i="56"/>
  <c r="O420" i="56"/>
  <c r="P457" i="56"/>
  <c r="P139" i="56"/>
  <c r="O464" i="56"/>
  <c r="O458" i="56"/>
  <c r="P51" i="56"/>
  <c r="O302" i="56"/>
  <c r="O468" i="56"/>
  <c r="P163" i="56"/>
  <c r="P45" i="56"/>
  <c r="O361" i="56"/>
  <c r="O365" i="56"/>
  <c r="P43" i="56"/>
  <c r="O36" i="56"/>
  <c r="P31" i="56"/>
  <c r="O34" i="56"/>
  <c r="O416" i="56"/>
  <c r="O411" i="56"/>
  <c r="O100" i="56"/>
  <c r="O31" i="56"/>
  <c r="O351" i="56"/>
  <c r="O303" i="56"/>
  <c r="P38" i="56"/>
  <c r="O355" i="56"/>
  <c r="O53" i="56"/>
  <c r="O465" i="56"/>
  <c r="O105" i="56"/>
  <c r="P58" i="56"/>
  <c r="O44" i="56"/>
  <c r="P470" i="56"/>
  <c r="P144" i="56"/>
  <c r="O461" i="56"/>
  <c r="O88" i="56"/>
  <c r="P39" i="56"/>
  <c r="O295" i="56"/>
  <c r="O473" i="56"/>
  <c r="O307" i="56"/>
  <c r="P48" i="56"/>
  <c r="O421" i="56"/>
  <c r="O41" i="56"/>
  <c r="P37" i="56"/>
  <c r="P454" i="56"/>
  <c r="O309" i="56"/>
  <c r="O451" i="56"/>
  <c r="P155" i="56"/>
  <c r="O296" i="56"/>
  <c r="O92" i="56"/>
  <c r="P467" i="56"/>
  <c r="O301" i="56"/>
  <c r="O55" i="56"/>
  <c r="O415" i="56"/>
  <c r="P50" i="56"/>
  <c r="O30" i="56"/>
  <c r="P459" i="56"/>
  <c r="O104" i="56"/>
  <c r="O362" i="56"/>
  <c r="P55" i="56"/>
  <c r="O43" i="56"/>
  <c r="P59" i="56"/>
  <c r="O403" i="56"/>
  <c r="P145" i="56"/>
  <c r="P151" i="56"/>
  <c r="P152" i="56"/>
  <c r="P156" i="56"/>
  <c r="O59" i="56"/>
  <c r="P451" i="56"/>
  <c r="P147" i="56"/>
  <c r="O96" i="56"/>
  <c r="O347" i="56"/>
  <c r="O363" i="56"/>
  <c r="O409" i="56"/>
  <c r="P475" i="56"/>
  <c r="P468" i="56"/>
  <c r="O95" i="56"/>
  <c r="O312" i="56"/>
  <c r="O90" i="56"/>
  <c r="O93" i="56"/>
  <c r="O350" i="56"/>
  <c r="O407" i="56"/>
  <c r="P34" i="56"/>
  <c r="P146" i="56"/>
  <c r="P142" i="56"/>
  <c r="P47" i="56"/>
  <c r="O471" i="56"/>
  <c r="P460" i="56"/>
  <c r="P465" i="56"/>
  <c r="O414" i="56"/>
  <c r="P36" i="56"/>
  <c r="O364" i="56"/>
  <c r="O45" i="56"/>
  <c r="O455" i="56"/>
  <c r="O38" i="56"/>
  <c r="P158" i="56"/>
  <c r="O299" i="56"/>
  <c r="P29" i="56"/>
  <c r="O314" i="56"/>
  <c r="O57" i="56"/>
  <c r="P161" i="56"/>
  <c r="P46" i="56"/>
  <c r="O319" i="56"/>
  <c r="P54" i="56"/>
  <c r="O400" i="56"/>
  <c r="P159" i="56"/>
  <c r="O29" i="56"/>
  <c r="O47" i="56"/>
  <c r="O313" i="56"/>
  <c r="O52" i="56"/>
  <c r="O462" i="56"/>
  <c r="O352" i="56"/>
  <c r="O399" i="56"/>
  <c r="O107" i="56"/>
  <c r="O37" i="56"/>
  <c r="P40" i="56"/>
  <c r="O103" i="56"/>
  <c r="O306" i="56"/>
  <c r="O466" i="56"/>
  <c r="O412" i="56"/>
  <c r="O370" i="56"/>
  <c r="P44" i="56"/>
  <c r="O369" i="56"/>
  <c r="O28" i="56"/>
  <c r="O422" i="56"/>
  <c r="O32" i="56"/>
  <c r="P35" i="56"/>
  <c r="O423" i="56"/>
  <c r="O315" i="56"/>
  <c r="O368" i="56"/>
  <c r="O97" i="56"/>
  <c r="O111" i="56"/>
  <c r="O359" i="56"/>
  <c r="P455" i="56"/>
  <c r="O40" i="56"/>
  <c r="O367" i="56"/>
  <c r="O366" i="56"/>
  <c r="P149" i="56"/>
  <c r="P162" i="56"/>
  <c r="O404" i="56"/>
  <c r="P28" i="56"/>
  <c r="P56" i="56"/>
  <c r="P49" i="56"/>
  <c r="O418" i="56"/>
  <c r="O310" i="56"/>
  <c r="O406" i="56"/>
  <c r="O454" i="56"/>
  <c r="O456" i="56"/>
  <c r="O99" i="56"/>
  <c r="O410" i="56"/>
  <c r="P453" i="56"/>
  <c r="O297" i="56"/>
  <c r="O360" i="56"/>
  <c r="O42" i="56"/>
  <c r="P52" i="56"/>
  <c r="P463" i="56"/>
  <c r="O108" i="56"/>
  <c r="O98" i="56"/>
  <c r="O354" i="56"/>
  <c r="D254" i="55" l="1"/>
  <c r="G254" i="55" s="1"/>
  <c r="D108" i="55"/>
  <c r="G108" i="55" s="1"/>
  <c r="D62" i="55"/>
  <c r="G62" i="55" s="1"/>
  <c r="D112" i="55"/>
  <c r="G112" i="55" s="1"/>
  <c r="D152" i="55"/>
  <c r="G152" i="55" s="1"/>
  <c r="D166" i="55"/>
  <c r="G166" i="55" s="1"/>
  <c r="D202" i="55"/>
  <c r="G202" i="55" s="1"/>
  <c r="D49" i="55"/>
  <c r="G49" i="55" s="1"/>
  <c r="D213" i="55"/>
  <c r="G213" i="55" s="1"/>
  <c r="D215" i="55"/>
  <c r="G215" i="55" s="1"/>
  <c r="D247" i="55"/>
  <c r="G247" i="55" s="1"/>
  <c r="D255" i="55"/>
  <c r="G255" i="55" s="1"/>
  <c r="D41" i="55"/>
  <c r="G41" i="55" s="1"/>
  <c r="D94" i="55"/>
  <c r="G94" i="55" s="1"/>
  <c r="D58" i="55"/>
  <c r="G58" i="55" s="1"/>
  <c r="D95" i="55"/>
  <c r="G95" i="55" s="1"/>
  <c r="D199" i="55"/>
  <c r="G199" i="55" s="1"/>
  <c r="D205" i="55"/>
  <c r="G205" i="55" s="1"/>
  <c r="D354" i="55"/>
  <c r="G354" i="55" s="1"/>
  <c r="D362" i="55"/>
  <c r="G362" i="55" s="1"/>
  <c r="D370" i="55"/>
  <c r="G370" i="55" s="1"/>
  <c r="D458" i="55"/>
  <c r="G458" i="55" s="1"/>
  <c r="D466" i="55"/>
  <c r="G466" i="55" s="1"/>
  <c r="D474" i="55"/>
  <c r="G474" i="55" s="1"/>
  <c r="D48" i="55"/>
  <c r="G48" i="55" s="1"/>
  <c r="D56" i="55"/>
  <c r="G56" i="55" s="1"/>
  <c r="D261" i="55"/>
  <c r="G261" i="55" s="1"/>
  <c r="D409" i="55"/>
  <c r="G409" i="55" s="1"/>
  <c r="D417" i="55"/>
  <c r="G417" i="55" s="1"/>
  <c r="D425" i="55"/>
  <c r="G425" i="55" s="1"/>
  <c r="D214" i="55"/>
  <c r="G214" i="55" s="1"/>
  <c r="D218" i="55"/>
  <c r="G218" i="55" s="1"/>
  <c r="D265" i="55"/>
  <c r="G265" i="55" s="1"/>
  <c r="D405" i="55"/>
  <c r="G405" i="55" s="1"/>
  <c r="D413" i="55"/>
  <c r="G413" i="55" s="1"/>
  <c r="D421" i="55"/>
  <c r="G421" i="55" s="1"/>
  <c r="D53" i="55"/>
  <c r="G53" i="55" s="1"/>
  <c r="D61" i="55"/>
  <c r="G61" i="55" s="1"/>
  <c r="D145" i="55"/>
  <c r="G145" i="55" s="1"/>
  <c r="D197" i="55"/>
  <c r="G197" i="55" s="1"/>
  <c r="D201" i="55"/>
  <c r="G201" i="55" s="1"/>
  <c r="D203" i="55"/>
  <c r="G203" i="55" s="1"/>
  <c r="D42" i="55"/>
  <c r="G42" i="55" s="1"/>
  <c r="D103" i="55"/>
  <c r="G103" i="55" s="1"/>
  <c r="D98" i="55"/>
  <c r="G98" i="55" s="1"/>
  <c r="D114" i="55"/>
  <c r="G114" i="55" s="1"/>
  <c r="D158" i="55"/>
  <c r="G158" i="55" s="1"/>
  <c r="D198" i="55"/>
  <c r="G198" i="55" s="1"/>
  <c r="D352" i="55"/>
  <c r="G352" i="55" s="1"/>
  <c r="D360" i="55"/>
  <c r="G360" i="55" s="1"/>
  <c r="D368" i="55"/>
  <c r="G368" i="55" s="1"/>
  <c r="D456" i="55"/>
  <c r="G456" i="55" s="1"/>
  <c r="D464" i="55"/>
  <c r="G464" i="55" s="1"/>
  <c r="D472" i="55"/>
  <c r="G472" i="55" s="1"/>
  <c r="D44" i="55"/>
  <c r="G44" i="55" s="1"/>
  <c r="D47" i="55"/>
  <c r="G47" i="55" s="1"/>
  <c r="D358" i="55"/>
  <c r="G358" i="55" s="1"/>
  <c r="D366" i="55"/>
  <c r="G366" i="55" s="1"/>
  <c r="D374" i="55"/>
  <c r="G374" i="55" s="1"/>
  <c r="D407" i="55"/>
  <c r="G407" i="55" s="1"/>
  <c r="D415" i="55"/>
  <c r="G415" i="55" s="1"/>
  <c r="D423" i="55"/>
  <c r="G423" i="55" s="1"/>
  <c r="D462" i="55"/>
  <c r="G462" i="55" s="1"/>
  <c r="D470" i="55"/>
  <c r="G470" i="55" s="1"/>
  <c r="D478" i="55"/>
  <c r="G478" i="55" s="1"/>
  <c r="D50" i="55"/>
  <c r="G50" i="55" s="1"/>
  <c r="D93" i="55"/>
  <c r="G93" i="55" s="1"/>
  <c r="D147" i="55"/>
  <c r="G147" i="55" s="1"/>
  <c r="D149" i="55"/>
  <c r="G149" i="55" s="1"/>
  <c r="D217" i="55"/>
  <c r="G217" i="55" s="1"/>
  <c r="D249" i="55"/>
  <c r="G249" i="55" s="1"/>
  <c r="D257" i="55"/>
  <c r="G257" i="55" s="1"/>
  <c r="D97" i="55"/>
  <c r="G97" i="55" s="1"/>
  <c r="D157" i="55"/>
  <c r="G157" i="55" s="1"/>
  <c r="D356" i="55"/>
  <c r="G356" i="55" s="1"/>
  <c r="D364" i="55"/>
  <c r="G364" i="55" s="1"/>
  <c r="D372" i="55"/>
  <c r="G372" i="55" s="1"/>
  <c r="D460" i="55"/>
  <c r="G460" i="55" s="1"/>
  <c r="D468" i="55"/>
  <c r="G468" i="55" s="1"/>
  <c r="D476" i="55"/>
  <c r="G476" i="55" s="1"/>
  <c r="D46" i="55"/>
  <c r="G46" i="55" s="1"/>
  <c r="D144" i="55"/>
  <c r="G144" i="55" s="1"/>
  <c r="D163" i="55"/>
  <c r="G163" i="55" s="1"/>
  <c r="D195" i="55"/>
  <c r="G195" i="55" s="1"/>
  <c r="D210" i="55"/>
  <c r="G210" i="55" s="1"/>
  <c r="D212" i="55"/>
  <c r="G212" i="55" s="1"/>
  <c r="D250" i="55"/>
  <c r="G250" i="55" s="1"/>
  <c r="D403" i="55"/>
  <c r="G403" i="55" s="1"/>
  <c r="D411" i="55"/>
  <c r="G411" i="55" s="1"/>
  <c r="D419" i="55"/>
  <c r="G419" i="55" s="1"/>
  <c r="D51" i="55"/>
  <c r="G51" i="55" s="1"/>
  <c r="D39" i="55"/>
  <c r="G39" i="55" s="1"/>
  <c r="D59" i="55"/>
  <c r="G59" i="55" s="1"/>
  <c r="D92" i="55"/>
  <c r="G92" i="55" s="1"/>
  <c r="D105" i="55"/>
  <c r="G105" i="55" s="1"/>
  <c r="D216" i="55"/>
  <c r="G216" i="55" s="1"/>
  <c r="D248" i="55"/>
  <c r="G248" i="55" s="1"/>
  <c r="D258" i="55"/>
  <c r="G258" i="55" s="1"/>
  <c r="D55" i="55"/>
  <c r="G55" i="55" s="1"/>
  <c r="D100" i="55"/>
  <c r="G100" i="55" s="1"/>
  <c r="D102" i="55"/>
  <c r="G102" i="55" s="1"/>
  <c r="D111" i="55"/>
  <c r="G111" i="55" s="1"/>
  <c r="D113" i="55"/>
  <c r="G113" i="55" s="1"/>
  <c r="D143" i="55"/>
  <c r="G143" i="55" s="1"/>
  <c r="D160" i="55"/>
  <c r="G160" i="55" s="1"/>
  <c r="D207" i="55"/>
  <c r="G207" i="55" s="1"/>
  <c r="D40" i="55"/>
  <c r="G40" i="55" s="1"/>
  <c r="D43" i="55"/>
  <c r="G43" i="55" s="1"/>
  <c r="D45" i="55"/>
  <c r="G45" i="55" s="1"/>
  <c r="D110" i="55"/>
  <c r="G110" i="55" s="1"/>
  <c r="D154" i="55"/>
  <c r="G154" i="55" s="1"/>
  <c r="D208" i="55"/>
  <c r="G208" i="55" s="1"/>
  <c r="D253" i="55"/>
  <c r="G253" i="55" s="1"/>
  <c r="D269" i="55"/>
  <c r="G269" i="55" s="1"/>
  <c r="D57" i="55"/>
  <c r="G57" i="55" s="1"/>
  <c r="D204" i="55"/>
  <c r="G204" i="55" s="1"/>
  <c r="D251" i="55"/>
  <c r="G251" i="55" s="1"/>
  <c r="D260" i="55"/>
  <c r="G260" i="55" s="1"/>
  <c r="D267" i="55"/>
  <c r="G267" i="55" s="1"/>
  <c r="D52" i="55"/>
  <c r="G52" i="55" s="1"/>
  <c r="D54" i="55"/>
  <c r="G54" i="55" s="1"/>
  <c r="D91" i="55"/>
  <c r="G91" i="55" s="1"/>
  <c r="D96" i="55"/>
  <c r="G96" i="55" s="1"/>
  <c r="D101" i="55"/>
  <c r="G101" i="55" s="1"/>
  <c r="D156" i="55"/>
  <c r="G156" i="55" s="1"/>
  <c r="D161" i="55"/>
  <c r="G161" i="55" s="1"/>
  <c r="D165" i="55"/>
  <c r="G165" i="55" s="1"/>
  <c r="D206" i="55"/>
  <c r="G206" i="55" s="1"/>
  <c r="D256" i="55"/>
  <c r="G256" i="55" s="1"/>
  <c r="D263" i="55"/>
  <c r="G263" i="55" s="1"/>
  <c r="D106" i="55"/>
  <c r="G106" i="55" s="1"/>
  <c r="D150" i="55"/>
  <c r="G150" i="55" s="1"/>
  <c r="D196" i="55"/>
  <c r="G196" i="55" s="1"/>
  <c r="D252" i="55"/>
  <c r="G252" i="55" s="1"/>
  <c r="D259" i="55"/>
  <c r="G259" i="55" s="1"/>
  <c r="D104" i="55"/>
  <c r="G104" i="55" s="1"/>
  <c r="D148" i="55"/>
  <c r="G148" i="55" s="1"/>
  <c r="D155" i="55"/>
  <c r="G155" i="55" s="1"/>
  <c r="D162" i="55"/>
  <c r="G162" i="55" s="1"/>
  <c r="D200" i="55"/>
  <c r="G200" i="55" s="1"/>
  <c r="D211" i="55"/>
  <c r="G211" i="55" s="1"/>
  <c r="D262" i="55"/>
  <c r="G262" i="55" s="1"/>
  <c r="D264" i="55"/>
  <c r="G264" i="55" s="1"/>
  <c r="D266" i="55"/>
  <c r="G266" i="55" s="1"/>
  <c r="D268" i="55"/>
  <c r="G268" i="55" s="1"/>
  <c r="D270" i="55"/>
  <c r="G270" i="55" s="1"/>
  <c r="D404" i="55"/>
  <c r="G404" i="55" s="1"/>
  <c r="D406" i="55"/>
  <c r="G406" i="55" s="1"/>
  <c r="D408" i="55"/>
  <c r="G408" i="55" s="1"/>
  <c r="D410" i="55"/>
  <c r="G410" i="55" s="1"/>
  <c r="D412" i="55"/>
  <c r="G412" i="55" s="1"/>
  <c r="D414" i="55"/>
  <c r="G414" i="55" s="1"/>
  <c r="D416" i="55"/>
  <c r="G416" i="55" s="1"/>
  <c r="D418" i="55"/>
  <c r="G418" i="55" s="1"/>
  <c r="D420" i="55"/>
  <c r="G420" i="55" s="1"/>
  <c r="D422" i="55"/>
  <c r="G422" i="55" s="1"/>
  <c r="D424" i="55"/>
  <c r="G424" i="55" s="1"/>
  <c r="D426" i="55"/>
  <c r="G426" i="55" s="1"/>
  <c r="D60" i="55"/>
  <c r="G60" i="55" s="1"/>
  <c r="D109" i="55"/>
  <c r="G109" i="55" s="1"/>
  <c r="D146" i="55"/>
  <c r="G146" i="55" s="1"/>
  <c r="D153" i="55"/>
  <c r="G153" i="55" s="1"/>
  <c r="D164" i="55"/>
  <c r="G164" i="55" s="1"/>
  <c r="D209" i="55"/>
  <c r="G209" i="55" s="1"/>
  <c r="D351" i="55"/>
  <c r="G351" i="55" s="1"/>
  <c r="D353" i="55"/>
  <c r="G353" i="55" s="1"/>
  <c r="D355" i="55"/>
  <c r="G355" i="55" s="1"/>
  <c r="D357" i="55"/>
  <c r="G357" i="55" s="1"/>
  <c r="D359" i="55"/>
  <c r="G359" i="55" s="1"/>
  <c r="D361" i="55"/>
  <c r="G361" i="55" s="1"/>
  <c r="D363" i="55"/>
  <c r="G363" i="55" s="1"/>
  <c r="D365" i="55"/>
  <c r="G365" i="55" s="1"/>
  <c r="D367" i="55"/>
  <c r="G367" i="55" s="1"/>
  <c r="D369" i="55"/>
  <c r="G369" i="55" s="1"/>
  <c r="D371" i="55"/>
  <c r="G371" i="55" s="1"/>
  <c r="D373" i="55"/>
  <c r="G373" i="55" s="1"/>
  <c r="D455" i="55"/>
  <c r="G455" i="55" s="1"/>
  <c r="D457" i="55"/>
  <c r="G457" i="55" s="1"/>
  <c r="D459" i="55"/>
  <c r="G459" i="55" s="1"/>
  <c r="D461" i="55"/>
  <c r="G461" i="55" s="1"/>
  <c r="D463" i="55"/>
  <c r="G463" i="55" s="1"/>
  <c r="D465" i="55"/>
  <c r="G465" i="55" s="1"/>
  <c r="D467" i="55"/>
  <c r="G467" i="55" s="1"/>
  <c r="D469" i="55"/>
  <c r="G469" i="55" s="1"/>
  <c r="D471" i="55"/>
  <c r="G471" i="55" s="1"/>
  <c r="D473" i="55"/>
  <c r="G473" i="55" s="1"/>
  <c r="D475" i="55"/>
  <c r="G475" i="55" s="1"/>
  <c r="D477" i="55"/>
  <c r="G477" i="55" s="1"/>
  <c r="D299" i="55"/>
  <c r="G299" i="55" s="1"/>
  <c r="D300" i="55"/>
  <c r="G300" i="55" s="1"/>
  <c r="D301" i="55"/>
  <c r="G301" i="55" s="1"/>
  <c r="D302" i="55"/>
  <c r="G302" i="55" s="1"/>
  <c r="D303" i="55"/>
  <c r="G303" i="55" s="1"/>
  <c r="D304" i="55"/>
  <c r="G304" i="55" s="1"/>
  <c r="D305" i="55"/>
  <c r="G305" i="55" s="1"/>
  <c r="D306" i="55"/>
  <c r="G306" i="55" s="1"/>
  <c r="D307" i="55"/>
  <c r="G307" i="55" s="1"/>
  <c r="D308" i="55"/>
  <c r="G308" i="55" s="1"/>
  <c r="D309" i="55"/>
  <c r="G309" i="55" s="1"/>
  <c r="D310" i="55"/>
  <c r="G310" i="55" s="1"/>
  <c r="D311" i="55"/>
  <c r="G311" i="55" s="1"/>
  <c r="D312" i="55"/>
  <c r="G312" i="55" s="1"/>
  <c r="D313" i="55"/>
  <c r="G313" i="55" s="1"/>
  <c r="D314" i="55"/>
  <c r="G314" i="55" s="1"/>
  <c r="D315" i="55"/>
  <c r="G315" i="55" s="1"/>
  <c r="D316" i="55"/>
  <c r="G316" i="55" s="1"/>
  <c r="D317" i="55"/>
  <c r="G317" i="55" s="1"/>
  <c r="D318" i="55"/>
  <c r="G318" i="55" s="1"/>
  <c r="D319" i="55"/>
  <c r="G319" i="55" s="1"/>
  <c r="D320" i="55"/>
  <c r="G320" i="55" s="1"/>
  <c r="D321" i="55"/>
  <c r="G321" i="55" s="1"/>
  <c r="D322" i="55"/>
  <c r="G322" i="55" s="1"/>
  <c r="D151" i="55"/>
  <c r="G151" i="55" s="1"/>
  <c r="D159" i="55"/>
  <c r="G159" i="55" s="1"/>
  <c r="D99" i="55"/>
  <c r="G99" i="55" s="1"/>
  <c r="D107" i="55"/>
  <c r="G107" i="55" s="1"/>
  <c r="Q457" i="56"/>
  <c r="Q473" i="56"/>
  <c r="Q454" i="56"/>
  <c r="Q462" i="56"/>
  <c r="Q470" i="56"/>
  <c r="Q465" i="56"/>
  <c r="Q451" i="56"/>
  <c r="Q459" i="56"/>
  <c r="Q467" i="56"/>
  <c r="Q456" i="56"/>
  <c r="Q464" i="56"/>
  <c r="Q472" i="56"/>
  <c r="Q453" i="56"/>
  <c r="Q461" i="56"/>
  <c r="Q469" i="56"/>
  <c r="Q458" i="56"/>
  <c r="Q466" i="56"/>
  <c r="Q474" i="56"/>
  <c r="Q455" i="56"/>
  <c r="Q463" i="56"/>
  <c r="Q471" i="56"/>
  <c r="Q452" i="56"/>
  <c r="Q460" i="56"/>
  <c r="Q468" i="56"/>
  <c r="Q475" i="56"/>
  <c r="Q421" i="56"/>
  <c r="Q402" i="56"/>
  <c r="Q410" i="56"/>
  <c r="Q418" i="56"/>
  <c r="Q399" i="56"/>
  <c r="Q407" i="56"/>
  <c r="Q415" i="56"/>
  <c r="Q405" i="56"/>
  <c r="Q404" i="56"/>
  <c r="Q412" i="56"/>
  <c r="Q420" i="56"/>
  <c r="Q413" i="56"/>
  <c r="Q401" i="56"/>
  <c r="Q409" i="56"/>
  <c r="Q417" i="56"/>
  <c r="Q406" i="56"/>
  <c r="Q414" i="56"/>
  <c r="Q422" i="56"/>
  <c r="Q403" i="56"/>
  <c r="Q411" i="56"/>
  <c r="Q419" i="56"/>
  <c r="Q400" i="56"/>
  <c r="Q408" i="56"/>
  <c r="Q416" i="56"/>
  <c r="Q423" i="56"/>
  <c r="Q353" i="56"/>
  <c r="Q361" i="56"/>
  <c r="Q369" i="56"/>
  <c r="Q350" i="56"/>
  <c r="Q358" i="56"/>
  <c r="Q366" i="56"/>
  <c r="Q347" i="56"/>
  <c r="Q355" i="56"/>
  <c r="Q363" i="56"/>
  <c r="Q360" i="56"/>
  <c r="Q368" i="56"/>
  <c r="Q349" i="56"/>
  <c r="Q357" i="56"/>
  <c r="Q365" i="56"/>
  <c r="Q352" i="56"/>
  <c r="Q354" i="56"/>
  <c r="Q362" i="56"/>
  <c r="Q370" i="56"/>
  <c r="Q351" i="56"/>
  <c r="Q359" i="56"/>
  <c r="Q367" i="56"/>
  <c r="Q348" i="56"/>
  <c r="Q356" i="56"/>
  <c r="Q364" i="56"/>
  <c r="Q371" i="56"/>
  <c r="Q301" i="56"/>
  <c r="Q317" i="56"/>
  <c r="Q298" i="56"/>
  <c r="Q306" i="56"/>
  <c r="Q314" i="56"/>
  <c r="Q295" i="56"/>
  <c r="Q303" i="56"/>
  <c r="Q311" i="56"/>
  <c r="Q309" i="56"/>
  <c r="Q300" i="56"/>
  <c r="Q308" i="56"/>
  <c r="Q316" i="56"/>
  <c r="Q297" i="56"/>
  <c r="Q305" i="56"/>
  <c r="Q313" i="56"/>
  <c r="Q302" i="56"/>
  <c r="Q310" i="56"/>
  <c r="Q318" i="56"/>
  <c r="Q299" i="56"/>
  <c r="Q307" i="56"/>
  <c r="Q315" i="56"/>
  <c r="Q296" i="56"/>
  <c r="Q304" i="56"/>
  <c r="Q312" i="56"/>
  <c r="Q319" i="56"/>
  <c r="Q41" i="56"/>
  <c r="Q49" i="56"/>
  <c r="Q57" i="56"/>
  <c r="Q38" i="56"/>
  <c r="Q46" i="56"/>
  <c r="Q54" i="56"/>
  <c r="Q48" i="56"/>
  <c r="Q56" i="56"/>
  <c r="Q40" i="56"/>
  <c r="Q37" i="56"/>
  <c r="Q45" i="56"/>
  <c r="Q53" i="56"/>
  <c r="Q43" i="56"/>
  <c r="Q42" i="56"/>
  <c r="Q50" i="56"/>
  <c r="Q58" i="56"/>
  <c r="Q39" i="56"/>
  <c r="Q47" i="56"/>
  <c r="Q55" i="56"/>
  <c r="Q35" i="56"/>
  <c r="Q51" i="56"/>
  <c r="Q36" i="56"/>
  <c r="Q44" i="56"/>
  <c r="Q52" i="56"/>
  <c r="Q59" i="56"/>
  <c r="Q34" i="56"/>
  <c r="Q31" i="56"/>
  <c r="Q28" i="56"/>
  <c r="Q33" i="56"/>
  <c r="Q30" i="56"/>
  <c r="Q32" i="56"/>
  <c r="Q29" i="56"/>
  <c r="V27" i="54" l="1"/>
  <c r="Q26" i="54"/>
  <c r="D53" i="54"/>
  <c r="C53" i="54"/>
  <c r="E35" i="56" s="1"/>
  <c r="E87" i="56" s="1"/>
  <c r="E139" i="56" s="1"/>
  <c r="E191" i="56" s="1"/>
  <c r="E243" i="56" s="1"/>
  <c r="E295" i="56" s="1"/>
  <c r="E347" i="56" s="1"/>
  <c r="E399" i="56" s="1"/>
  <c r="E451" i="56" s="1"/>
  <c r="D52" i="54"/>
  <c r="C52" i="54"/>
  <c r="E34" i="56" s="1"/>
  <c r="D51" i="54"/>
  <c r="F33" i="56" s="1"/>
  <c r="C51" i="54"/>
  <c r="E33" i="56" s="1"/>
  <c r="D50" i="54"/>
  <c r="C50" i="54"/>
  <c r="D10" i="54"/>
  <c r="O147" i="56"/>
  <c r="O207" i="56"/>
  <c r="O158" i="56"/>
  <c r="O153" i="56"/>
  <c r="O243" i="56"/>
  <c r="P88" i="56"/>
  <c r="O155" i="56"/>
  <c r="O256" i="56"/>
  <c r="P92" i="56"/>
  <c r="P97" i="56"/>
  <c r="O149" i="56"/>
  <c r="O245" i="56"/>
  <c r="P109" i="56"/>
  <c r="O203" i="56"/>
  <c r="P89" i="56"/>
  <c r="O156" i="56"/>
  <c r="P101" i="56"/>
  <c r="O197" i="56"/>
  <c r="O141" i="56"/>
  <c r="P111" i="56"/>
  <c r="O145" i="56"/>
  <c r="O160" i="56"/>
  <c r="O253" i="56"/>
  <c r="O214" i="56"/>
  <c r="O140" i="56"/>
  <c r="O259" i="56"/>
  <c r="O258" i="56"/>
  <c r="O202" i="56"/>
  <c r="O248" i="56"/>
  <c r="P94" i="56"/>
  <c r="O205" i="56"/>
  <c r="O213" i="56"/>
  <c r="O249" i="56"/>
  <c r="O215" i="56"/>
  <c r="O150" i="56"/>
  <c r="O139" i="56"/>
  <c r="O265" i="56"/>
  <c r="O254" i="56"/>
  <c r="P108" i="56"/>
  <c r="P100" i="56"/>
  <c r="O266" i="56"/>
  <c r="O193" i="56"/>
  <c r="P103" i="56"/>
  <c r="P96" i="56"/>
  <c r="O161" i="56"/>
  <c r="O247" i="56"/>
  <c r="P104" i="56"/>
  <c r="O204" i="56"/>
  <c r="O199" i="56"/>
  <c r="O212" i="56"/>
  <c r="O159" i="56"/>
  <c r="O251" i="56"/>
  <c r="O144" i="56"/>
  <c r="O192" i="56"/>
  <c r="O267" i="56"/>
  <c r="O264" i="56"/>
  <c r="P105" i="56"/>
  <c r="O208" i="56"/>
  <c r="O244" i="56"/>
  <c r="O143" i="56"/>
  <c r="O260" i="56"/>
  <c r="O246" i="56"/>
  <c r="P102" i="56"/>
  <c r="O263" i="56"/>
  <c r="O194" i="56"/>
  <c r="O257" i="56"/>
  <c r="O142" i="56"/>
  <c r="P110" i="56"/>
  <c r="P91" i="56"/>
  <c r="O210" i="56"/>
  <c r="O261" i="56"/>
  <c r="P93" i="56"/>
  <c r="O211" i="56"/>
  <c r="O200" i="56"/>
  <c r="O195" i="56"/>
  <c r="O198" i="56"/>
  <c r="O148" i="56"/>
  <c r="O151" i="56"/>
  <c r="O146" i="56"/>
  <c r="O152" i="56"/>
  <c r="O196" i="56"/>
  <c r="P99" i="56"/>
  <c r="O255" i="56"/>
  <c r="O206" i="56"/>
  <c r="O209" i="56"/>
  <c r="P98" i="56"/>
  <c r="P107" i="56"/>
  <c r="O162" i="56"/>
  <c r="O262" i="56"/>
  <c r="O154" i="56"/>
  <c r="O250" i="56"/>
  <c r="P95" i="56"/>
  <c r="O191" i="56"/>
  <c r="O201" i="56"/>
  <c r="O157" i="56"/>
  <c r="P90" i="56"/>
  <c r="O252" i="56"/>
  <c r="P87" i="56"/>
  <c r="O163" i="56"/>
  <c r="P106" i="56"/>
  <c r="Q640" i="56" l="1"/>
  <c r="Q648" i="56"/>
  <c r="Q656" i="56"/>
  <c r="Q664" i="56"/>
  <c r="Q672" i="56"/>
  <c r="Q680" i="56"/>
  <c r="Q688" i="56"/>
  <c r="Q696" i="56"/>
  <c r="Q704" i="56"/>
  <c r="Q712" i="56"/>
  <c r="Q720" i="56"/>
  <c r="Q728" i="56"/>
  <c r="Q736" i="56"/>
  <c r="Q744" i="56"/>
  <c r="Q752" i="56"/>
  <c r="Q760" i="56"/>
  <c r="Q768" i="56"/>
  <c r="Q776" i="56"/>
  <c r="Q784" i="56"/>
  <c r="Q697" i="56"/>
  <c r="Q729" i="56"/>
  <c r="Q753" i="56"/>
  <c r="Q641" i="56"/>
  <c r="Q649" i="56"/>
  <c r="Q657" i="56"/>
  <c r="Q665" i="56"/>
  <c r="Q673" i="56"/>
  <c r="Q681" i="56"/>
  <c r="Q705" i="56"/>
  <c r="Q713" i="56"/>
  <c r="Q721" i="56"/>
  <c r="Q745" i="56"/>
  <c r="Q777" i="56"/>
  <c r="Q642" i="56"/>
  <c r="Q650" i="56"/>
  <c r="Q658" i="56"/>
  <c r="Q666" i="56"/>
  <c r="Q674" i="56"/>
  <c r="Q682" i="56"/>
  <c r="Q690" i="56"/>
  <c r="Q698" i="56"/>
  <c r="Q706" i="56"/>
  <c r="Q714" i="56"/>
  <c r="Q722" i="56"/>
  <c r="Q730" i="56"/>
  <c r="Q738" i="56"/>
  <c r="Q746" i="56"/>
  <c r="Q754" i="56"/>
  <c r="Q762" i="56"/>
  <c r="Q770" i="56"/>
  <c r="Q778" i="56"/>
  <c r="Q786" i="56"/>
  <c r="Q710" i="56"/>
  <c r="Q742" i="56"/>
  <c r="Q782" i="56"/>
  <c r="Q635" i="56"/>
  <c r="Q643" i="56"/>
  <c r="Q651" i="56"/>
  <c r="Q659" i="56"/>
  <c r="Q667" i="56"/>
  <c r="Q675" i="56"/>
  <c r="Q683" i="56"/>
  <c r="Q691" i="56"/>
  <c r="Q699" i="56"/>
  <c r="Q707" i="56"/>
  <c r="Q715" i="56"/>
  <c r="Q723" i="56"/>
  <c r="Q731" i="56"/>
  <c r="Q739" i="56"/>
  <c r="Q747" i="56"/>
  <c r="Q755" i="56"/>
  <c r="Q763" i="56"/>
  <c r="Q771" i="56"/>
  <c r="Q779" i="56"/>
  <c r="Q787" i="56"/>
  <c r="Q702" i="56"/>
  <c r="Q750" i="56"/>
  <c r="Q769" i="56"/>
  <c r="Q636" i="56"/>
  <c r="Q644" i="56"/>
  <c r="Q652" i="56"/>
  <c r="Q660" i="56"/>
  <c r="Q668" i="56"/>
  <c r="Q676" i="56"/>
  <c r="Q684" i="56"/>
  <c r="Q692" i="56"/>
  <c r="Q700" i="56"/>
  <c r="Q708" i="56"/>
  <c r="Q716" i="56"/>
  <c r="Q724" i="56"/>
  <c r="Q732" i="56"/>
  <c r="Q740" i="56"/>
  <c r="Q748" i="56"/>
  <c r="Q756" i="56"/>
  <c r="Q764" i="56"/>
  <c r="Q772" i="56"/>
  <c r="Q780" i="56"/>
  <c r="Q726" i="56"/>
  <c r="Q766" i="56"/>
  <c r="Q637" i="56"/>
  <c r="Q645" i="56"/>
  <c r="Q653" i="56"/>
  <c r="Q661" i="56"/>
  <c r="Q669" i="56"/>
  <c r="Q677" i="56"/>
  <c r="Q685" i="56"/>
  <c r="Q693" i="56"/>
  <c r="Q701" i="56"/>
  <c r="Q709" i="56"/>
  <c r="Q717" i="56"/>
  <c r="Q725" i="56"/>
  <c r="Q733" i="56"/>
  <c r="Q741" i="56"/>
  <c r="Q749" i="56"/>
  <c r="Q757" i="56"/>
  <c r="Q765" i="56"/>
  <c r="Q773" i="56"/>
  <c r="Q781" i="56"/>
  <c r="Q694" i="56"/>
  <c r="Q758" i="56"/>
  <c r="Q785" i="56"/>
  <c r="Q638" i="56"/>
  <c r="Q646" i="56"/>
  <c r="Q654" i="56"/>
  <c r="Q662" i="56"/>
  <c r="Q670" i="56"/>
  <c r="Q678" i="56"/>
  <c r="Q686" i="56"/>
  <c r="Q718" i="56"/>
  <c r="Q734" i="56"/>
  <c r="Q774" i="56"/>
  <c r="Q639" i="56"/>
  <c r="Q647" i="56"/>
  <c r="Q655" i="56"/>
  <c r="Q663" i="56"/>
  <c r="Q671" i="56"/>
  <c r="Q679" i="56"/>
  <c r="Q687" i="56"/>
  <c r="Q695" i="56"/>
  <c r="Q703" i="56"/>
  <c r="Q711" i="56"/>
  <c r="Q719" i="56"/>
  <c r="Q727" i="56"/>
  <c r="Q735" i="56"/>
  <c r="Q743" i="56"/>
  <c r="Q751" i="56"/>
  <c r="Q759" i="56"/>
  <c r="Q767" i="56"/>
  <c r="Q775" i="56"/>
  <c r="Q783" i="56"/>
  <c r="Q689" i="56"/>
  <c r="Q737" i="56"/>
  <c r="Q761" i="56"/>
  <c r="Q212" i="56"/>
  <c r="Q249" i="56"/>
  <c r="Q259" i="56"/>
  <c r="Q159" i="56"/>
  <c r="Q251" i="56"/>
  <c r="Q151" i="56"/>
  <c r="Q253" i="56"/>
  <c r="Q93" i="56"/>
  <c r="Q263" i="56"/>
  <c r="Q146" i="56"/>
  <c r="Q98" i="56"/>
  <c r="Q246" i="56"/>
  <c r="Q111" i="56"/>
  <c r="Q191" i="56"/>
  <c r="Q206" i="56"/>
  <c r="Q140" i="56"/>
  <c r="Q250" i="56"/>
  <c r="Q142" i="56"/>
  <c r="Q267" i="56"/>
  <c r="Q161" i="56"/>
  <c r="Q243" i="56"/>
  <c r="Q143" i="56"/>
  <c r="Q264" i="56"/>
  <c r="Q104" i="56"/>
  <c r="Q195" i="56"/>
  <c r="Q201" i="56"/>
  <c r="Q204" i="56"/>
  <c r="Q99" i="56"/>
  <c r="Q198" i="56"/>
  <c r="Q208" i="56"/>
  <c r="Q154" i="56"/>
  <c r="Q200" i="56"/>
  <c r="Q254" i="56"/>
  <c r="Q158" i="56"/>
  <c r="Q88" i="56"/>
  <c r="Q210" i="56"/>
  <c r="Q107" i="56"/>
  <c r="Q145" i="56"/>
  <c r="Q103" i="56"/>
  <c r="Q153" i="56"/>
  <c r="Q194" i="56"/>
  <c r="Q94" i="56"/>
  <c r="Q196" i="56"/>
  <c r="Q91" i="56"/>
  <c r="Q262" i="56"/>
  <c r="Q202" i="56"/>
  <c r="Q245" i="56"/>
  <c r="Q209" i="56"/>
  <c r="Q203" i="56"/>
  <c r="Q199" i="56"/>
  <c r="Q102" i="56"/>
  <c r="Q211" i="56"/>
  <c r="Q255" i="56"/>
  <c r="Q109" i="56"/>
  <c r="Q157" i="56"/>
  <c r="Q108" i="56"/>
  <c r="Q105" i="56"/>
  <c r="Q197" i="56"/>
  <c r="Q192" i="56"/>
  <c r="Q89" i="56"/>
  <c r="Q141" i="56"/>
  <c r="Q213" i="56"/>
  <c r="Q244" i="56"/>
  <c r="Q193" i="56"/>
  <c r="Q163" i="56"/>
  <c r="Q162" i="56"/>
  <c r="Q97" i="56"/>
  <c r="Q248" i="56"/>
  <c r="Q106" i="56"/>
  <c r="Q149" i="56"/>
  <c r="Q100" i="56"/>
  <c r="Q110" i="56"/>
  <c r="Q215" i="56"/>
  <c r="Q205" i="56"/>
  <c r="Q207" i="56"/>
  <c r="Q139" i="56"/>
  <c r="Q92" i="56"/>
  <c r="Q265" i="56"/>
  <c r="Q150" i="56"/>
  <c r="Q266" i="56"/>
  <c r="Q152" i="56"/>
  <c r="Q148" i="56"/>
  <c r="Q95" i="56"/>
  <c r="Q260" i="56"/>
  <c r="Q247" i="56"/>
  <c r="Q160" i="56"/>
  <c r="Q90" i="56"/>
  <c r="Q214" i="56"/>
  <c r="Q156" i="56"/>
  <c r="Q257" i="56"/>
  <c r="Q258" i="56"/>
  <c r="Q101" i="56"/>
  <c r="Q261" i="56"/>
  <c r="Q144" i="56"/>
  <c r="Q252" i="56"/>
  <c r="Q87" i="56"/>
  <c r="Q155" i="56"/>
  <c r="Q256" i="56"/>
  <c r="Q147" i="56"/>
  <c r="Q96" i="56"/>
  <c r="Q15" i="54"/>
  <c r="D57" i="54"/>
  <c r="F35" i="56"/>
  <c r="F87" i="56" s="1"/>
  <c r="F139" i="56" s="1"/>
  <c r="F191" i="56" s="1"/>
  <c r="F243" i="56" s="1"/>
  <c r="F295" i="56" s="1"/>
  <c r="F347" i="56" s="1"/>
  <c r="F399" i="56" s="1"/>
  <c r="F451" i="56" s="1"/>
  <c r="S50" i="54"/>
  <c r="E32" i="56"/>
  <c r="D54" i="54"/>
  <c r="F32" i="56"/>
  <c r="D56" i="54"/>
  <c r="F34" i="56"/>
  <c r="C55" i="54"/>
  <c r="E37" i="56" s="1"/>
  <c r="S51" i="54"/>
  <c r="C56" i="54"/>
  <c r="S52" i="54"/>
  <c r="C57" i="54"/>
  <c r="S53" i="54"/>
  <c r="K19" i="54"/>
  <c r="K15" i="54"/>
  <c r="L19" i="54"/>
  <c r="L15" i="54"/>
  <c r="M19" i="54"/>
  <c r="M15" i="54"/>
  <c r="N19" i="54"/>
  <c r="N15" i="54"/>
  <c r="O19" i="54"/>
  <c r="O15" i="54"/>
  <c r="P19" i="54"/>
  <c r="P15" i="54"/>
  <c r="Q19" i="54"/>
  <c r="E51" i="54"/>
  <c r="M51" i="54" s="1"/>
  <c r="T51" i="54" s="1"/>
  <c r="E50" i="54"/>
  <c r="M50" i="54" s="1"/>
  <c r="T50" i="54" s="1"/>
  <c r="C54" i="54"/>
  <c r="C61" i="54"/>
  <c r="E57" i="54"/>
  <c r="M57" i="54" s="1"/>
  <c r="T57" i="54" s="1"/>
  <c r="E52" i="54"/>
  <c r="M52" i="54" s="1"/>
  <c r="T52" i="54" s="1"/>
  <c r="D55" i="54"/>
  <c r="F37" i="56" s="1"/>
  <c r="F89" i="56" s="1"/>
  <c r="F141" i="56" s="1"/>
  <c r="F193" i="56" s="1"/>
  <c r="F245" i="56" s="1"/>
  <c r="F297" i="56" s="1"/>
  <c r="F349" i="56" s="1"/>
  <c r="F401" i="56" s="1"/>
  <c r="F453" i="56" s="1"/>
  <c r="E53" i="54"/>
  <c r="M53" i="54" s="1"/>
  <c r="T53" i="54" s="1"/>
  <c r="S56" i="54" l="1"/>
  <c r="E38" i="56"/>
  <c r="D60" i="54"/>
  <c r="F38" i="56"/>
  <c r="F90" i="56" s="1"/>
  <c r="F142" i="56" s="1"/>
  <c r="F194" i="56" s="1"/>
  <c r="F246" i="56" s="1"/>
  <c r="F298" i="56" s="1"/>
  <c r="F350" i="56" s="1"/>
  <c r="F402" i="56" s="1"/>
  <c r="F454" i="56" s="1"/>
  <c r="S61" i="54"/>
  <c r="E43" i="56"/>
  <c r="S54" i="54"/>
  <c r="E36" i="56"/>
  <c r="E89" i="56"/>
  <c r="C40" i="55"/>
  <c r="W40" i="55" s="1"/>
  <c r="D61" i="54"/>
  <c r="F39" i="56"/>
  <c r="F91" i="56" s="1"/>
  <c r="F143" i="56" s="1"/>
  <c r="F195" i="56" s="1"/>
  <c r="F247" i="56" s="1"/>
  <c r="F299" i="56" s="1"/>
  <c r="F351" i="56" s="1"/>
  <c r="F403" i="56" s="1"/>
  <c r="F455" i="56" s="1"/>
  <c r="S57" i="54"/>
  <c r="E39" i="56"/>
  <c r="D58" i="54"/>
  <c r="F36" i="56"/>
  <c r="F88" i="56" s="1"/>
  <c r="F140" i="56" s="1"/>
  <c r="F192" i="56" s="1"/>
  <c r="F244" i="56" s="1"/>
  <c r="F296" i="56" s="1"/>
  <c r="F348" i="56" s="1"/>
  <c r="F400" i="56" s="1"/>
  <c r="F452" i="56" s="1"/>
  <c r="C60" i="54"/>
  <c r="C64" i="54" s="1"/>
  <c r="E56" i="54"/>
  <c r="M56" i="54" s="1"/>
  <c r="T56" i="54" s="1"/>
  <c r="C59" i="54"/>
  <c r="E41" i="56" s="1"/>
  <c r="S55" i="54"/>
  <c r="C58" i="54"/>
  <c r="E54" i="54"/>
  <c r="M54" i="54" s="1"/>
  <c r="T54" i="54" s="1"/>
  <c r="D59" i="54"/>
  <c r="F41" i="56" s="1"/>
  <c r="F93" i="56" s="1"/>
  <c r="F145" i="56" s="1"/>
  <c r="F197" i="56" s="1"/>
  <c r="F249" i="56" s="1"/>
  <c r="F301" i="56" s="1"/>
  <c r="F353" i="56" s="1"/>
  <c r="F405" i="56" s="1"/>
  <c r="F457" i="56" s="1"/>
  <c r="E55" i="54"/>
  <c r="M55" i="54" s="1"/>
  <c r="T55" i="54" s="1"/>
  <c r="C65" i="54"/>
  <c r="E61" i="54"/>
  <c r="M61" i="54" s="1"/>
  <c r="T61" i="54" s="1"/>
  <c r="S64" i="54" l="1"/>
  <c r="E46" i="56"/>
  <c r="E91" i="56"/>
  <c r="C42" i="55"/>
  <c r="W42" i="55" s="1"/>
  <c r="E95" i="56"/>
  <c r="E141" i="56"/>
  <c r="C92" i="55"/>
  <c r="W92" i="55" s="1"/>
  <c r="S58" i="54"/>
  <c r="E40" i="56"/>
  <c r="E60" i="54"/>
  <c r="M60" i="54" s="1"/>
  <c r="T60" i="54" s="1"/>
  <c r="S65" i="54"/>
  <c r="E47" i="56"/>
  <c r="E93" i="56"/>
  <c r="C44" i="55"/>
  <c r="W44" i="55" s="1"/>
  <c r="E88" i="56"/>
  <c r="C39" i="55"/>
  <c r="W39" i="55" s="1"/>
  <c r="D64" i="54"/>
  <c r="F42" i="56"/>
  <c r="F94" i="56" s="1"/>
  <c r="F146" i="56" s="1"/>
  <c r="F198" i="56" s="1"/>
  <c r="F250" i="56" s="1"/>
  <c r="F302" i="56" s="1"/>
  <c r="F354" i="56" s="1"/>
  <c r="F406" i="56" s="1"/>
  <c r="F458" i="56" s="1"/>
  <c r="D62" i="54"/>
  <c r="F40" i="56"/>
  <c r="F92" i="56" s="1"/>
  <c r="F144" i="56" s="1"/>
  <c r="F196" i="56" s="1"/>
  <c r="F248" i="56" s="1"/>
  <c r="F300" i="56" s="1"/>
  <c r="F352" i="56" s="1"/>
  <c r="F404" i="56" s="1"/>
  <c r="F456" i="56" s="1"/>
  <c r="E90" i="56"/>
  <c r="C41" i="55"/>
  <c r="W41" i="55" s="1"/>
  <c r="S60" i="54"/>
  <c r="E42" i="56"/>
  <c r="D65" i="54"/>
  <c r="F43" i="56"/>
  <c r="F95" i="56" s="1"/>
  <c r="F147" i="56" s="1"/>
  <c r="F199" i="56" s="1"/>
  <c r="F251" i="56" s="1"/>
  <c r="F303" i="56" s="1"/>
  <c r="F355" i="56" s="1"/>
  <c r="F407" i="56" s="1"/>
  <c r="F459" i="56" s="1"/>
  <c r="S59" i="54"/>
  <c r="C63" i="54"/>
  <c r="E45" i="56" s="1"/>
  <c r="C62" i="54"/>
  <c r="E58" i="54"/>
  <c r="M58" i="54" s="1"/>
  <c r="T58" i="54" s="1"/>
  <c r="D63" i="54"/>
  <c r="F45" i="56" s="1"/>
  <c r="F97" i="56" s="1"/>
  <c r="F149" i="56" s="1"/>
  <c r="F201" i="56" s="1"/>
  <c r="F253" i="56" s="1"/>
  <c r="F305" i="56" s="1"/>
  <c r="F357" i="56" s="1"/>
  <c r="F409" i="56" s="1"/>
  <c r="F461" i="56" s="1"/>
  <c r="E59" i="54"/>
  <c r="M59" i="54" s="1"/>
  <c r="T59" i="54" s="1"/>
  <c r="E64" i="54"/>
  <c r="M64" i="54" s="1"/>
  <c r="T64" i="54" s="1"/>
  <c r="C68" i="54"/>
  <c r="C69" i="54"/>
  <c r="E65" i="54"/>
  <c r="M65" i="54" s="1"/>
  <c r="T65" i="54" s="1"/>
  <c r="C46" i="55" l="1"/>
  <c r="W46" i="55" s="1"/>
  <c r="E92" i="56"/>
  <c r="C43" i="55"/>
  <c r="W43" i="55" s="1"/>
  <c r="E140" i="56"/>
  <c r="C91" i="55"/>
  <c r="W91" i="55" s="1"/>
  <c r="E142" i="56"/>
  <c r="C93" i="55"/>
  <c r="W93" i="55" s="1"/>
  <c r="E145" i="56"/>
  <c r="C96" i="55"/>
  <c r="W96" i="55" s="1"/>
  <c r="S62" i="54"/>
  <c r="E44" i="56"/>
  <c r="E99" i="56"/>
  <c r="E193" i="56"/>
  <c r="C144" i="55"/>
  <c r="W144" i="55" s="1"/>
  <c r="E143" i="56"/>
  <c r="C94" i="55"/>
  <c r="W94" i="55" s="1"/>
  <c r="D69" i="54"/>
  <c r="F47" i="56"/>
  <c r="F99" i="56" s="1"/>
  <c r="F151" i="56" s="1"/>
  <c r="F203" i="56" s="1"/>
  <c r="F255" i="56" s="1"/>
  <c r="F307" i="56" s="1"/>
  <c r="F359" i="56" s="1"/>
  <c r="F411" i="56" s="1"/>
  <c r="F463" i="56" s="1"/>
  <c r="D66" i="54"/>
  <c r="F44" i="56"/>
  <c r="F96" i="56" s="1"/>
  <c r="F148" i="56" s="1"/>
  <c r="F200" i="56" s="1"/>
  <c r="F252" i="56" s="1"/>
  <c r="F304" i="56" s="1"/>
  <c r="F356" i="56" s="1"/>
  <c r="F408" i="56" s="1"/>
  <c r="F460" i="56" s="1"/>
  <c r="S69" i="54"/>
  <c r="E51" i="56"/>
  <c r="E97" i="56"/>
  <c r="C48" i="55"/>
  <c r="W48" i="55" s="1"/>
  <c r="E147" i="56"/>
  <c r="C98" i="55"/>
  <c r="W98" i="55" s="1"/>
  <c r="E98" i="56"/>
  <c r="S68" i="54"/>
  <c r="E50" i="56"/>
  <c r="E94" i="56"/>
  <c r="C45" i="55"/>
  <c r="W45" i="55" s="1"/>
  <c r="D68" i="54"/>
  <c r="F46" i="56"/>
  <c r="F98" i="56" s="1"/>
  <c r="F150" i="56" s="1"/>
  <c r="F202" i="56" s="1"/>
  <c r="F254" i="56" s="1"/>
  <c r="F306" i="56" s="1"/>
  <c r="F358" i="56" s="1"/>
  <c r="F410" i="56" s="1"/>
  <c r="F462" i="56" s="1"/>
  <c r="S63" i="54"/>
  <c r="C67" i="54"/>
  <c r="E49" i="56" s="1"/>
  <c r="C66" i="54"/>
  <c r="E62" i="54"/>
  <c r="M62" i="54" s="1"/>
  <c r="T62" i="54" s="1"/>
  <c r="C73" i="54"/>
  <c r="E69" i="54"/>
  <c r="M69" i="54" s="1"/>
  <c r="T69" i="54" s="1"/>
  <c r="C72" i="54"/>
  <c r="E68" i="54"/>
  <c r="M68" i="54" s="1"/>
  <c r="T68" i="54" s="1"/>
  <c r="D67" i="54"/>
  <c r="F49" i="56" s="1"/>
  <c r="F101" i="56" s="1"/>
  <c r="F153" i="56" s="1"/>
  <c r="F205" i="56" s="1"/>
  <c r="F257" i="56" s="1"/>
  <c r="F309" i="56" s="1"/>
  <c r="F361" i="56" s="1"/>
  <c r="F413" i="56" s="1"/>
  <c r="F465" i="56" s="1"/>
  <c r="E63" i="54"/>
  <c r="M63" i="54" s="1"/>
  <c r="T63" i="54" s="1"/>
  <c r="C49" i="55" l="1"/>
  <c r="W49" i="55" s="1"/>
  <c r="C50" i="55"/>
  <c r="W50" i="55" s="1"/>
  <c r="E199" i="56"/>
  <c r="C150" i="55"/>
  <c r="W150" i="55" s="1"/>
  <c r="E245" i="56"/>
  <c r="C196" i="55"/>
  <c r="W196" i="55" s="1"/>
  <c r="S72" i="54"/>
  <c r="E54" i="56"/>
  <c r="E149" i="56"/>
  <c r="C100" i="55"/>
  <c r="W100" i="55" s="1"/>
  <c r="D70" i="54"/>
  <c r="F48" i="56"/>
  <c r="F100" i="56" s="1"/>
  <c r="F152" i="56" s="1"/>
  <c r="F204" i="56" s="1"/>
  <c r="F256" i="56" s="1"/>
  <c r="F308" i="56" s="1"/>
  <c r="F360" i="56" s="1"/>
  <c r="F412" i="56" s="1"/>
  <c r="F464" i="56" s="1"/>
  <c r="E151" i="56"/>
  <c r="C102" i="55"/>
  <c r="W102" i="55" s="1"/>
  <c r="E146" i="56"/>
  <c r="C97" i="55"/>
  <c r="W97" i="55" s="1"/>
  <c r="E194" i="56"/>
  <c r="C145" i="55"/>
  <c r="W145" i="55" s="1"/>
  <c r="E102" i="56"/>
  <c r="E103" i="56"/>
  <c r="E96" i="56"/>
  <c r="C47" i="55"/>
  <c r="W47" i="55" s="1"/>
  <c r="E144" i="56"/>
  <c r="C95" i="55"/>
  <c r="W95" i="55" s="1"/>
  <c r="S73" i="54"/>
  <c r="E55" i="56"/>
  <c r="D73" i="54"/>
  <c r="F51" i="56"/>
  <c r="F103" i="56" s="1"/>
  <c r="F155" i="56" s="1"/>
  <c r="F207" i="56" s="1"/>
  <c r="F259" i="56" s="1"/>
  <c r="F311" i="56" s="1"/>
  <c r="F363" i="56" s="1"/>
  <c r="F415" i="56" s="1"/>
  <c r="F467" i="56" s="1"/>
  <c r="E197" i="56"/>
  <c r="C148" i="55"/>
  <c r="W148" i="55" s="1"/>
  <c r="E192" i="56"/>
  <c r="C143" i="55"/>
  <c r="W143" i="55" s="1"/>
  <c r="S66" i="54"/>
  <c r="E48" i="56"/>
  <c r="E150" i="56"/>
  <c r="C101" i="55"/>
  <c r="W101" i="55" s="1"/>
  <c r="E195" i="56"/>
  <c r="C146" i="55"/>
  <c r="W146" i="55" s="1"/>
  <c r="E101" i="56"/>
  <c r="C52" i="55"/>
  <c r="W52" i="55" s="1"/>
  <c r="D72" i="54"/>
  <c r="F50" i="56"/>
  <c r="F102" i="56" s="1"/>
  <c r="F154" i="56" s="1"/>
  <c r="F206" i="56" s="1"/>
  <c r="F258" i="56" s="1"/>
  <c r="F310" i="56" s="1"/>
  <c r="F362" i="56" s="1"/>
  <c r="F414" i="56" s="1"/>
  <c r="F466" i="56" s="1"/>
  <c r="S67" i="54"/>
  <c r="C71" i="54"/>
  <c r="E53" i="56" s="1"/>
  <c r="E66" i="54"/>
  <c r="M66" i="54" s="1"/>
  <c r="T66" i="54" s="1"/>
  <c r="C70" i="54"/>
  <c r="E72" i="54"/>
  <c r="M72" i="54" s="1"/>
  <c r="T72" i="54" s="1"/>
  <c r="C76" i="54"/>
  <c r="D71" i="54"/>
  <c r="F53" i="56" s="1"/>
  <c r="F105" i="56" s="1"/>
  <c r="F157" i="56" s="1"/>
  <c r="F209" i="56" s="1"/>
  <c r="F261" i="56" s="1"/>
  <c r="F313" i="56" s="1"/>
  <c r="F365" i="56" s="1"/>
  <c r="F417" i="56" s="1"/>
  <c r="F469" i="56" s="1"/>
  <c r="E67" i="54"/>
  <c r="M67" i="54" s="1"/>
  <c r="T67" i="54" s="1"/>
  <c r="C77" i="54"/>
  <c r="E73" i="54"/>
  <c r="M73" i="54" s="1"/>
  <c r="T73" i="54" s="1"/>
  <c r="E201" i="56" l="1"/>
  <c r="C152" i="55"/>
  <c r="W152" i="55" s="1"/>
  <c r="D76" i="54"/>
  <c r="F58" i="56" s="1"/>
  <c r="F110" i="56" s="1"/>
  <c r="F162" i="56" s="1"/>
  <c r="F214" i="56" s="1"/>
  <c r="F266" i="56" s="1"/>
  <c r="F318" i="56" s="1"/>
  <c r="F370" i="56" s="1"/>
  <c r="F422" i="56" s="1"/>
  <c r="F474" i="56" s="1"/>
  <c r="F54" i="56"/>
  <c r="F106" i="56" s="1"/>
  <c r="F158" i="56" s="1"/>
  <c r="F210" i="56" s="1"/>
  <c r="F262" i="56" s="1"/>
  <c r="F314" i="56" s="1"/>
  <c r="F366" i="56" s="1"/>
  <c r="F418" i="56" s="1"/>
  <c r="F470" i="56" s="1"/>
  <c r="E196" i="56"/>
  <c r="C147" i="55"/>
  <c r="W147" i="55" s="1"/>
  <c r="E148" i="56"/>
  <c r="C99" i="55"/>
  <c r="W99" i="55" s="1"/>
  <c r="E106" i="56"/>
  <c r="C57" i="55"/>
  <c r="W57" i="55" s="1"/>
  <c r="E251" i="56"/>
  <c r="C202" i="55"/>
  <c r="W202" i="55" s="1"/>
  <c r="E153" i="56"/>
  <c r="C104" i="55"/>
  <c r="W104" i="55" s="1"/>
  <c r="D77" i="54"/>
  <c r="F59" i="56" s="1"/>
  <c r="F111" i="56" s="1"/>
  <c r="F163" i="56" s="1"/>
  <c r="F215" i="56" s="1"/>
  <c r="F267" i="56" s="1"/>
  <c r="F319" i="56" s="1"/>
  <c r="F371" i="56" s="1"/>
  <c r="F423" i="56" s="1"/>
  <c r="F475" i="56" s="1"/>
  <c r="F55" i="56"/>
  <c r="F107" i="56" s="1"/>
  <c r="F159" i="56" s="1"/>
  <c r="F211" i="56" s="1"/>
  <c r="F263" i="56" s="1"/>
  <c r="F315" i="56" s="1"/>
  <c r="F367" i="56" s="1"/>
  <c r="F419" i="56" s="1"/>
  <c r="F471" i="56" s="1"/>
  <c r="C54" i="55"/>
  <c r="W54" i="55" s="1"/>
  <c r="C106" i="55"/>
  <c r="W106" i="55" s="1"/>
  <c r="E155" i="56"/>
  <c r="S70" i="54"/>
  <c r="E52" i="56"/>
  <c r="C53" i="55"/>
  <c r="W53" i="55" s="1"/>
  <c r="E203" i="56"/>
  <c r="C154" i="55"/>
  <c r="W154" i="55" s="1"/>
  <c r="S76" i="54"/>
  <c r="E58" i="56"/>
  <c r="E154" i="56"/>
  <c r="C105" i="55"/>
  <c r="W105" i="55" s="1"/>
  <c r="E249" i="56"/>
  <c r="C200" i="55"/>
  <c r="W200" i="55" s="1"/>
  <c r="E202" i="56"/>
  <c r="C153" i="55"/>
  <c r="W153" i="55" s="1"/>
  <c r="E244" i="56"/>
  <c r="C195" i="55"/>
  <c r="W195" i="55" s="1"/>
  <c r="E107" i="56"/>
  <c r="D74" i="54"/>
  <c r="F56" i="56" s="1"/>
  <c r="F108" i="56" s="1"/>
  <c r="F160" i="56" s="1"/>
  <c r="F212" i="56" s="1"/>
  <c r="F264" i="56" s="1"/>
  <c r="F316" i="56" s="1"/>
  <c r="F368" i="56" s="1"/>
  <c r="F420" i="56" s="1"/>
  <c r="F472" i="56" s="1"/>
  <c r="F52" i="56"/>
  <c r="F104" i="56" s="1"/>
  <c r="F156" i="56" s="1"/>
  <c r="F208" i="56" s="1"/>
  <c r="F260" i="56" s="1"/>
  <c r="F312" i="56" s="1"/>
  <c r="F364" i="56" s="1"/>
  <c r="F416" i="56" s="1"/>
  <c r="F468" i="56" s="1"/>
  <c r="E247" i="56"/>
  <c r="C198" i="55"/>
  <c r="W198" i="55" s="1"/>
  <c r="E105" i="56"/>
  <c r="C56" i="55"/>
  <c r="W56" i="55" s="1"/>
  <c r="S77" i="54"/>
  <c r="E59" i="56"/>
  <c r="E100" i="56"/>
  <c r="C51" i="55"/>
  <c r="W51" i="55" s="1"/>
  <c r="E246" i="56"/>
  <c r="C197" i="55"/>
  <c r="W197" i="55" s="1"/>
  <c r="E198" i="56"/>
  <c r="C149" i="55"/>
  <c r="W149" i="55" s="1"/>
  <c r="E297" i="56"/>
  <c r="C248" i="55"/>
  <c r="S71" i="54"/>
  <c r="C75" i="54"/>
  <c r="C74" i="54"/>
  <c r="E56" i="56" s="1"/>
  <c r="E70" i="54"/>
  <c r="M70" i="54" s="1"/>
  <c r="T70" i="54" s="1"/>
  <c r="D75" i="54"/>
  <c r="F57" i="56" s="1"/>
  <c r="F109" i="56" s="1"/>
  <c r="F161" i="56" s="1"/>
  <c r="F213" i="56" s="1"/>
  <c r="F265" i="56" s="1"/>
  <c r="F317" i="56" s="1"/>
  <c r="F369" i="56" s="1"/>
  <c r="F421" i="56" s="1"/>
  <c r="F473" i="56" s="1"/>
  <c r="E71" i="54"/>
  <c r="M71" i="54" s="1"/>
  <c r="T71" i="54" s="1"/>
  <c r="E76" i="54"/>
  <c r="M76" i="54" s="1"/>
  <c r="T76" i="54" s="1"/>
  <c r="E77" i="54"/>
  <c r="M77" i="54" s="1"/>
  <c r="T77" i="54" s="1"/>
  <c r="C58" i="55" l="1"/>
  <c r="W58" i="55" s="1"/>
  <c r="E250" i="56"/>
  <c r="C201" i="55"/>
  <c r="W201" i="55" s="1"/>
  <c r="E152" i="56"/>
  <c r="C103" i="55"/>
  <c r="W103" i="55" s="1"/>
  <c r="E254" i="56"/>
  <c r="C205" i="55"/>
  <c r="W205" i="55" s="1"/>
  <c r="E205" i="56"/>
  <c r="C156" i="55"/>
  <c r="W156" i="55" s="1"/>
  <c r="E158" i="56"/>
  <c r="C109" i="55"/>
  <c r="W109" i="55" s="1"/>
  <c r="S75" i="54"/>
  <c r="E57" i="56"/>
  <c r="E104" i="56"/>
  <c r="C55" i="55"/>
  <c r="W55" i="55" s="1"/>
  <c r="E298" i="56"/>
  <c r="C249" i="55"/>
  <c r="E111" i="56"/>
  <c r="C62" i="55"/>
  <c r="W62" i="55" s="1"/>
  <c r="E301" i="56"/>
  <c r="C252" i="55"/>
  <c r="C300" i="55"/>
  <c r="E349" i="56"/>
  <c r="E108" i="56"/>
  <c r="C59" i="55"/>
  <c r="W59" i="55" s="1"/>
  <c r="E159" i="56"/>
  <c r="C110" i="55"/>
  <c r="W110" i="55" s="1"/>
  <c r="E206" i="56"/>
  <c r="C157" i="55"/>
  <c r="W157" i="55" s="1"/>
  <c r="E207" i="56"/>
  <c r="C158" i="55"/>
  <c r="W158" i="55" s="1"/>
  <c r="C151" i="55"/>
  <c r="W151" i="55" s="1"/>
  <c r="E200" i="56"/>
  <c r="E157" i="56"/>
  <c r="C108" i="55"/>
  <c r="W108" i="55" s="1"/>
  <c r="E110" i="56"/>
  <c r="C61" i="55"/>
  <c r="W61" i="55" s="1"/>
  <c r="E255" i="56"/>
  <c r="C206" i="55"/>
  <c r="W206" i="55" s="1"/>
  <c r="E253" i="56"/>
  <c r="C204" i="55"/>
  <c r="W204" i="55" s="1"/>
  <c r="E296" i="56"/>
  <c r="C247" i="55"/>
  <c r="E303" i="56"/>
  <c r="C254" i="55"/>
  <c r="E248" i="56"/>
  <c r="C199" i="55"/>
  <c r="W199" i="55" s="1"/>
  <c r="E299" i="56"/>
  <c r="C250" i="55"/>
  <c r="E74" i="54"/>
  <c r="M74" i="54" s="1"/>
  <c r="T74" i="54" s="1"/>
  <c r="S74" i="54"/>
  <c r="E75" i="54"/>
  <c r="M75" i="54" s="1"/>
  <c r="T75" i="54" s="1"/>
  <c r="E209" i="56" l="1"/>
  <c r="C160" i="55"/>
  <c r="W160" i="55" s="1"/>
  <c r="E156" i="56"/>
  <c r="C107" i="55"/>
  <c r="W107" i="55" s="1"/>
  <c r="C299" i="55"/>
  <c r="E348" i="56"/>
  <c r="C258" i="55"/>
  <c r="E307" i="56"/>
  <c r="E211" i="56"/>
  <c r="C162" i="55"/>
  <c r="W162" i="55" s="1"/>
  <c r="E163" i="56"/>
  <c r="C114" i="55"/>
  <c r="W114" i="55" s="1"/>
  <c r="C210" i="55"/>
  <c r="W210" i="55" s="1"/>
  <c r="E259" i="56"/>
  <c r="E210" i="56"/>
  <c r="C161" i="55"/>
  <c r="W161" i="55" s="1"/>
  <c r="E162" i="56"/>
  <c r="C113" i="55"/>
  <c r="W113" i="55" s="1"/>
  <c r="C352" i="55"/>
  <c r="E401" i="56"/>
  <c r="E350" i="56"/>
  <c r="C301" i="55"/>
  <c r="E306" i="56"/>
  <c r="C257" i="55"/>
  <c r="E351" i="56"/>
  <c r="C302" i="55"/>
  <c r="E300" i="56"/>
  <c r="C251" i="55"/>
  <c r="E252" i="56"/>
  <c r="C203" i="55"/>
  <c r="W203" i="55" s="1"/>
  <c r="E257" i="56"/>
  <c r="C208" i="55"/>
  <c r="W208" i="55" s="1"/>
  <c r="E204" i="56"/>
  <c r="C155" i="55"/>
  <c r="W155" i="55" s="1"/>
  <c r="E355" i="56"/>
  <c r="C306" i="55"/>
  <c r="E305" i="56"/>
  <c r="C256" i="55"/>
  <c r="E160" i="56"/>
  <c r="C111" i="55"/>
  <c r="W111" i="55" s="1"/>
  <c r="E258" i="56"/>
  <c r="C209" i="55"/>
  <c r="W209" i="55" s="1"/>
  <c r="E353" i="56"/>
  <c r="C304" i="55"/>
  <c r="E109" i="56"/>
  <c r="C60" i="55"/>
  <c r="W60" i="55" s="1"/>
  <c r="E302" i="56"/>
  <c r="C253" i="55"/>
  <c r="E310" i="56" l="1"/>
  <c r="C261" i="55"/>
  <c r="E304" i="56"/>
  <c r="C255" i="55"/>
  <c r="E402" i="56"/>
  <c r="C353" i="55"/>
  <c r="E262" i="56"/>
  <c r="C213" i="55"/>
  <c r="W213" i="55" s="1"/>
  <c r="E208" i="56"/>
  <c r="C159" i="55"/>
  <c r="W159" i="55" s="1"/>
  <c r="C404" i="55"/>
  <c r="E453" i="56"/>
  <c r="C456" i="55" s="1"/>
  <c r="E359" i="56"/>
  <c r="C310" i="55"/>
  <c r="E357" i="56"/>
  <c r="C308" i="55"/>
  <c r="E352" i="56"/>
  <c r="C303" i="55"/>
  <c r="E407" i="56"/>
  <c r="C358" i="55"/>
  <c r="E358" i="56"/>
  <c r="C309" i="55"/>
  <c r="E311" i="56"/>
  <c r="C262" i="55"/>
  <c r="E256" i="56"/>
  <c r="C207" i="55"/>
  <c r="W207" i="55" s="1"/>
  <c r="E405" i="56"/>
  <c r="C356" i="55"/>
  <c r="E354" i="56"/>
  <c r="C305" i="55"/>
  <c r="E212" i="56"/>
  <c r="C163" i="55"/>
  <c r="W163" i="55" s="1"/>
  <c r="E309" i="56"/>
  <c r="C260" i="55"/>
  <c r="C354" i="55"/>
  <c r="E403" i="56"/>
  <c r="E215" i="56"/>
  <c r="C166" i="55"/>
  <c r="W166" i="55" s="1"/>
  <c r="E400" i="56"/>
  <c r="C351" i="55"/>
  <c r="E261" i="56"/>
  <c r="C212" i="55"/>
  <c r="W212" i="55" s="1"/>
  <c r="E161" i="56"/>
  <c r="C112" i="55"/>
  <c r="W112" i="55" s="1"/>
  <c r="E214" i="56"/>
  <c r="C165" i="55"/>
  <c r="W165" i="55" s="1"/>
  <c r="E263" i="56"/>
  <c r="C214" i="55"/>
  <c r="W214" i="55" s="1"/>
  <c r="C355" i="55" l="1"/>
  <c r="E404" i="56"/>
  <c r="C264" i="55"/>
  <c r="E313" i="56"/>
  <c r="C406" i="55"/>
  <c r="E455" i="56"/>
  <c r="C458" i="55" s="1"/>
  <c r="E411" i="56"/>
  <c r="C362" i="55"/>
  <c r="E457" i="56"/>
  <c r="C460" i="55" s="1"/>
  <c r="C408" i="55"/>
  <c r="E260" i="56"/>
  <c r="C211" i="55"/>
  <c r="W211" i="55" s="1"/>
  <c r="E356" i="56"/>
  <c r="C307" i="55"/>
  <c r="E315" i="56"/>
  <c r="C266" i="55"/>
  <c r="C403" i="55"/>
  <c r="E452" i="56"/>
  <c r="C455" i="55" s="1"/>
  <c r="E406" i="56"/>
  <c r="C357" i="55"/>
  <c r="E409" i="56"/>
  <c r="C360" i="55"/>
  <c r="E361" i="56"/>
  <c r="C312" i="55"/>
  <c r="E363" i="56"/>
  <c r="C314" i="55"/>
  <c r="E314" i="56"/>
  <c r="C265" i="55"/>
  <c r="E308" i="56"/>
  <c r="C259" i="55"/>
  <c r="E266" i="56"/>
  <c r="C217" i="55"/>
  <c r="W217" i="55" s="1"/>
  <c r="E267" i="56"/>
  <c r="C218" i="55"/>
  <c r="W218" i="55" s="1"/>
  <c r="E213" i="56"/>
  <c r="C164" i="55"/>
  <c r="W164" i="55" s="1"/>
  <c r="E459" i="56"/>
  <c r="C462" i="55" s="1"/>
  <c r="C410" i="55"/>
  <c r="E264" i="56"/>
  <c r="C215" i="55"/>
  <c r="W215" i="55" s="1"/>
  <c r="E410" i="56"/>
  <c r="C361" i="55"/>
  <c r="E454" i="56"/>
  <c r="C457" i="55" s="1"/>
  <c r="C405" i="55"/>
  <c r="E362" i="56"/>
  <c r="C313" i="55"/>
  <c r="F19" i="54"/>
  <c r="G19" i="54"/>
  <c r="H19" i="54"/>
  <c r="I19" i="54"/>
  <c r="J19" i="54"/>
  <c r="E365" i="56" l="1"/>
  <c r="C316" i="55"/>
  <c r="E316" i="56"/>
  <c r="C267" i="55"/>
  <c r="E366" i="56"/>
  <c r="C317" i="55"/>
  <c r="E367" i="56"/>
  <c r="C318" i="55"/>
  <c r="E318" i="56"/>
  <c r="C269" i="55"/>
  <c r="E458" i="56"/>
  <c r="C461" i="55" s="1"/>
  <c r="C409" i="55"/>
  <c r="C414" i="55"/>
  <c r="E463" i="56"/>
  <c r="C466" i="55" s="1"/>
  <c r="E319" i="56"/>
  <c r="C270" i="55"/>
  <c r="E312" i="56"/>
  <c r="C263" i="55"/>
  <c r="C311" i="55"/>
  <c r="E360" i="56"/>
  <c r="E461" i="56"/>
  <c r="C464" i="55" s="1"/>
  <c r="C412" i="55"/>
  <c r="E265" i="56"/>
  <c r="C216" i="55"/>
  <c r="W216" i="55" s="1"/>
  <c r="E415" i="56"/>
  <c r="C366" i="55"/>
  <c r="C407" i="55"/>
  <c r="E456" i="56"/>
  <c r="C459" i="55" s="1"/>
  <c r="C359" i="55"/>
  <c r="E408" i="56"/>
  <c r="E414" i="56"/>
  <c r="C365" i="55"/>
  <c r="E462" i="56"/>
  <c r="C465" i="55" s="1"/>
  <c r="C413" i="55"/>
  <c r="E413" i="56"/>
  <c r="C364" i="55"/>
  <c r="AF174" i="55"/>
  <c r="AF175" i="55"/>
  <c r="AF176" i="55"/>
  <c r="AF177" i="55"/>
  <c r="AF178" i="55"/>
  <c r="AF179" i="55"/>
  <c r="AF180" i="55"/>
  <c r="AF181" i="55"/>
  <c r="AF182" i="55"/>
  <c r="AF183" i="55"/>
  <c r="AF184" i="55"/>
  <c r="AF185" i="55"/>
  <c r="AF186" i="55"/>
  <c r="AF187" i="55"/>
  <c r="AF188" i="55"/>
  <c r="AF189" i="55"/>
  <c r="AF190" i="55"/>
  <c r="AF191" i="55"/>
  <c r="AF192" i="55"/>
  <c r="AF193" i="55"/>
  <c r="AF194" i="55"/>
  <c r="AF122" i="55"/>
  <c r="AF123" i="55"/>
  <c r="AF124" i="55"/>
  <c r="AF125" i="55"/>
  <c r="AF126" i="55"/>
  <c r="AF127" i="55"/>
  <c r="AF128" i="55"/>
  <c r="AF129" i="55"/>
  <c r="AF130" i="55"/>
  <c r="AF131" i="55"/>
  <c r="AF132" i="55"/>
  <c r="AF133" i="55"/>
  <c r="AF134" i="55"/>
  <c r="AF135" i="55"/>
  <c r="AF136" i="55"/>
  <c r="AF137" i="55"/>
  <c r="AF138" i="55"/>
  <c r="AF139" i="55"/>
  <c r="AF140" i="55"/>
  <c r="AF141" i="55"/>
  <c r="AF142" i="55"/>
  <c r="AF70" i="55"/>
  <c r="AF71" i="55"/>
  <c r="AF72" i="55"/>
  <c r="AF73" i="55"/>
  <c r="AF74" i="55"/>
  <c r="AF75" i="55"/>
  <c r="AF76" i="55"/>
  <c r="AF77" i="55"/>
  <c r="AF78" i="55"/>
  <c r="AF79" i="55"/>
  <c r="AF80" i="55"/>
  <c r="AF81" i="55"/>
  <c r="AF82" i="55"/>
  <c r="AF83" i="55"/>
  <c r="AF84" i="55"/>
  <c r="AF85" i="55"/>
  <c r="AF86" i="55"/>
  <c r="AF87" i="55"/>
  <c r="AF88" i="55"/>
  <c r="AF89" i="55"/>
  <c r="AF90" i="55"/>
  <c r="AF18" i="55"/>
  <c r="AF19" i="55"/>
  <c r="AF20" i="55"/>
  <c r="AF21" i="55"/>
  <c r="AF22" i="55"/>
  <c r="AF23" i="55"/>
  <c r="AF24" i="55"/>
  <c r="AF25" i="55"/>
  <c r="AF26" i="55"/>
  <c r="AF27" i="55"/>
  <c r="AF28" i="55"/>
  <c r="AF29" i="55"/>
  <c r="AF30" i="55"/>
  <c r="AF31" i="55"/>
  <c r="AF32" i="55"/>
  <c r="AF33" i="55"/>
  <c r="AF34" i="55"/>
  <c r="AF35" i="55"/>
  <c r="AF36" i="55"/>
  <c r="AF37" i="55"/>
  <c r="AF38" i="55"/>
  <c r="R955" i="55"/>
  <c r="R956" i="55"/>
  <c r="R957" i="55"/>
  <c r="R958" i="55"/>
  <c r="R960" i="55"/>
  <c r="R961" i="55"/>
  <c r="R962" i="55"/>
  <c r="R963" i="55"/>
  <c r="R964" i="55"/>
  <c r="R965" i="55"/>
  <c r="R966" i="55"/>
  <c r="R967" i="55"/>
  <c r="R968" i="55"/>
  <c r="R969" i="55"/>
  <c r="R970" i="55"/>
  <c r="R971" i="55"/>
  <c r="R972" i="55"/>
  <c r="R973" i="55"/>
  <c r="R974" i="55"/>
  <c r="R975" i="55"/>
  <c r="R976" i="55"/>
  <c r="E412" i="56" l="1"/>
  <c r="C363" i="55"/>
  <c r="E371" i="56"/>
  <c r="C322" i="55"/>
  <c r="E419" i="56"/>
  <c r="C370" i="55"/>
  <c r="C368" i="55"/>
  <c r="E417" i="56"/>
  <c r="C417" i="55"/>
  <c r="E466" i="56"/>
  <c r="C469" i="55" s="1"/>
  <c r="C418" i="55"/>
  <c r="E467" i="56"/>
  <c r="C470" i="55" s="1"/>
  <c r="E460" i="56"/>
  <c r="C463" i="55" s="1"/>
  <c r="C411" i="55"/>
  <c r="E364" i="56"/>
  <c r="C315" i="55"/>
  <c r="C321" i="55"/>
  <c r="E370" i="56"/>
  <c r="E317" i="56"/>
  <c r="C268" i="55"/>
  <c r="E368" i="56"/>
  <c r="C319" i="55"/>
  <c r="E465" i="56"/>
  <c r="C468" i="55" s="1"/>
  <c r="C416" i="55"/>
  <c r="E418" i="56"/>
  <c r="C369" i="55"/>
  <c r="R486" i="55"/>
  <c r="R487" i="55"/>
  <c r="R488" i="55"/>
  <c r="R489" i="55"/>
  <c r="R490" i="55"/>
  <c r="R491" i="55"/>
  <c r="R492" i="55"/>
  <c r="R493" i="55"/>
  <c r="R494" i="55"/>
  <c r="R495" i="55"/>
  <c r="R496" i="55"/>
  <c r="R497" i="55"/>
  <c r="R498" i="55"/>
  <c r="R499" i="55"/>
  <c r="R500" i="55"/>
  <c r="R501" i="55"/>
  <c r="R502" i="55"/>
  <c r="R503" i="55"/>
  <c r="R504" i="55"/>
  <c r="R505" i="55"/>
  <c r="R506" i="55"/>
  <c r="R434" i="55"/>
  <c r="R435" i="55"/>
  <c r="R436" i="55"/>
  <c r="R437" i="55"/>
  <c r="R438" i="55"/>
  <c r="R439" i="55"/>
  <c r="R440" i="55"/>
  <c r="R441" i="55"/>
  <c r="R442" i="55"/>
  <c r="R443" i="55"/>
  <c r="R444" i="55"/>
  <c r="R445" i="55"/>
  <c r="R446" i="55"/>
  <c r="R447" i="55"/>
  <c r="R448" i="55"/>
  <c r="R449" i="55"/>
  <c r="R450" i="55"/>
  <c r="R451" i="55"/>
  <c r="R452" i="55"/>
  <c r="R453" i="55"/>
  <c r="R454" i="55"/>
  <c r="R382" i="55"/>
  <c r="R383" i="55"/>
  <c r="R384" i="55"/>
  <c r="R385" i="55"/>
  <c r="R386" i="55"/>
  <c r="R387" i="55"/>
  <c r="R388" i="55"/>
  <c r="R389" i="55"/>
  <c r="R390" i="55"/>
  <c r="R391" i="55"/>
  <c r="R392" i="55"/>
  <c r="R393" i="55"/>
  <c r="R394" i="55"/>
  <c r="R395" i="55"/>
  <c r="R396" i="55"/>
  <c r="R397" i="55"/>
  <c r="R398" i="55"/>
  <c r="R399" i="55"/>
  <c r="R400" i="55"/>
  <c r="R401" i="55"/>
  <c r="R402" i="55"/>
  <c r="R330" i="55"/>
  <c r="R331" i="55"/>
  <c r="R332" i="55"/>
  <c r="R333" i="55"/>
  <c r="R334" i="55"/>
  <c r="R335" i="55"/>
  <c r="R336" i="55"/>
  <c r="R337" i="55"/>
  <c r="R338" i="55"/>
  <c r="R339" i="55"/>
  <c r="R340" i="55"/>
  <c r="R341" i="55"/>
  <c r="R342" i="55"/>
  <c r="R343" i="55"/>
  <c r="R344" i="55"/>
  <c r="R345" i="55"/>
  <c r="R346" i="55"/>
  <c r="R347" i="55"/>
  <c r="R348" i="55"/>
  <c r="R349" i="55"/>
  <c r="R350" i="55"/>
  <c r="R278" i="55"/>
  <c r="R279" i="55"/>
  <c r="R280" i="55"/>
  <c r="R281" i="55"/>
  <c r="R282" i="55"/>
  <c r="R283" i="55"/>
  <c r="R284" i="55"/>
  <c r="R285" i="55"/>
  <c r="R286" i="55"/>
  <c r="R287" i="55"/>
  <c r="R288" i="55"/>
  <c r="R289" i="55"/>
  <c r="R290" i="55"/>
  <c r="R291" i="55"/>
  <c r="R292" i="55"/>
  <c r="R293" i="55"/>
  <c r="R294" i="55"/>
  <c r="R295" i="55"/>
  <c r="R296" i="55"/>
  <c r="R297" i="55"/>
  <c r="R298" i="55"/>
  <c r="R226" i="55"/>
  <c r="R227" i="55"/>
  <c r="R228" i="55"/>
  <c r="R229" i="55"/>
  <c r="R230" i="55"/>
  <c r="R231" i="55"/>
  <c r="R232" i="55"/>
  <c r="R233" i="55"/>
  <c r="R234" i="55"/>
  <c r="R235" i="55"/>
  <c r="R236" i="55"/>
  <c r="R237" i="55"/>
  <c r="R238" i="55"/>
  <c r="R239" i="55"/>
  <c r="R240" i="55"/>
  <c r="R241" i="55"/>
  <c r="R242" i="55"/>
  <c r="R243" i="55"/>
  <c r="R244" i="55"/>
  <c r="R245" i="55"/>
  <c r="R246" i="55"/>
  <c r="R174" i="55"/>
  <c r="R175" i="55"/>
  <c r="R176" i="55"/>
  <c r="R177" i="55"/>
  <c r="R178" i="55"/>
  <c r="R179" i="55"/>
  <c r="R180" i="55"/>
  <c r="R181" i="55"/>
  <c r="R182" i="55"/>
  <c r="R183" i="55"/>
  <c r="R184" i="55"/>
  <c r="R185" i="55"/>
  <c r="R186" i="55"/>
  <c r="R187" i="55"/>
  <c r="R188" i="55"/>
  <c r="R189" i="55"/>
  <c r="R190" i="55"/>
  <c r="R191" i="55"/>
  <c r="R192" i="55"/>
  <c r="R193" i="55"/>
  <c r="R194" i="55"/>
  <c r="R122" i="55"/>
  <c r="R123" i="55"/>
  <c r="R124" i="55"/>
  <c r="R125" i="55"/>
  <c r="R126" i="55"/>
  <c r="R127" i="55"/>
  <c r="R128" i="55"/>
  <c r="R129" i="55"/>
  <c r="R130" i="55"/>
  <c r="R131" i="55"/>
  <c r="R132" i="55"/>
  <c r="R133" i="55"/>
  <c r="R134" i="55"/>
  <c r="R135" i="55"/>
  <c r="R136" i="55"/>
  <c r="R137" i="55"/>
  <c r="R138" i="55"/>
  <c r="R139" i="55"/>
  <c r="R140" i="55"/>
  <c r="R141" i="55"/>
  <c r="R142" i="55"/>
  <c r="R70" i="55"/>
  <c r="R71" i="55"/>
  <c r="R72" i="55"/>
  <c r="R73" i="55"/>
  <c r="R74" i="55"/>
  <c r="R75" i="55"/>
  <c r="R76" i="55"/>
  <c r="R77" i="55"/>
  <c r="R78" i="55"/>
  <c r="R79" i="55"/>
  <c r="R80" i="55"/>
  <c r="R81" i="55"/>
  <c r="R82" i="55"/>
  <c r="R83" i="55"/>
  <c r="R84" i="55"/>
  <c r="R85" i="55"/>
  <c r="R86" i="55"/>
  <c r="R87" i="55"/>
  <c r="R88" i="55"/>
  <c r="R89" i="55"/>
  <c r="R90" i="55"/>
  <c r="R18" i="55"/>
  <c r="R19" i="55"/>
  <c r="R20" i="55"/>
  <c r="R21" i="55"/>
  <c r="R22" i="55"/>
  <c r="R23" i="55"/>
  <c r="R24" i="55"/>
  <c r="R25" i="55"/>
  <c r="R26" i="55"/>
  <c r="R27" i="55"/>
  <c r="R28" i="55"/>
  <c r="R29" i="55"/>
  <c r="R30" i="55"/>
  <c r="R31" i="55"/>
  <c r="R32" i="55"/>
  <c r="R33" i="55"/>
  <c r="R34" i="55"/>
  <c r="R35" i="55"/>
  <c r="R36" i="55"/>
  <c r="R37" i="55"/>
  <c r="R38" i="55"/>
  <c r="A434" i="55"/>
  <c r="B434" i="55"/>
  <c r="A435" i="55"/>
  <c r="B435" i="55"/>
  <c r="A436" i="55"/>
  <c r="B436" i="55"/>
  <c r="A437" i="55"/>
  <c r="B437" i="55"/>
  <c r="A438" i="55"/>
  <c r="B438" i="55"/>
  <c r="A439" i="55"/>
  <c r="B439" i="55"/>
  <c r="A440" i="55"/>
  <c r="B440" i="55"/>
  <c r="A441" i="55"/>
  <c r="B441" i="55"/>
  <c r="A442" i="55"/>
  <c r="B442" i="55"/>
  <c r="A443" i="55"/>
  <c r="B443" i="55"/>
  <c r="A444" i="55"/>
  <c r="B444" i="55"/>
  <c r="A445" i="55"/>
  <c r="B445" i="55"/>
  <c r="A446" i="55"/>
  <c r="B446" i="55"/>
  <c r="A447" i="55"/>
  <c r="B447" i="55"/>
  <c r="A448" i="55"/>
  <c r="B448" i="55"/>
  <c r="A449" i="55"/>
  <c r="B449" i="55"/>
  <c r="A450" i="55"/>
  <c r="B450" i="55"/>
  <c r="A451" i="55"/>
  <c r="B451" i="55"/>
  <c r="A452" i="55"/>
  <c r="B452" i="55"/>
  <c r="A453" i="55"/>
  <c r="B453" i="55"/>
  <c r="A454" i="55"/>
  <c r="B454" i="55"/>
  <c r="A382" i="55"/>
  <c r="B382" i="55"/>
  <c r="A383" i="55"/>
  <c r="B383" i="55"/>
  <c r="A384" i="55"/>
  <c r="B384" i="55"/>
  <c r="A385" i="55"/>
  <c r="B385" i="55"/>
  <c r="A386" i="55"/>
  <c r="B386" i="55"/>
  <c r="A387" i="55"/>
  <c r="B387" i="55"/>
  <c r="A388" i="55"/>
  <c r="B388" i="55"/>
  <c r="A389" i="55"/>
  <c r="B389" i="55"/>
  <c r="A390" i="55"/>
  <c r="B390" i="55"/>
  <c r="A391" i="55"/>
  <c r="B391" i="55"/>
  <c r="A392" i="55"/>
  <c r="B392" i="55"/>
  <c r="A393" i="55"/>
  <c r="B393" i="55"/>
  <c r="A394" i="55"/>
  <c r="B394" i="55"/>
  <c r="A395" i="55"/>
  <c r="B395" i="55"/>
  <c r="A396" i="55"/>
  <c r="B396" i="55"/>
  <c r="A397" i="55"/>
  <c r="B397" i="55"/>
  <c r="A398" i="55"/>
  <c r="B398" i="55"/>
  <c r="A399" i="55"/>
  <c r="B399" i="55"/>
  <c r="A400" i="55"/>
  <c r="B400" i="55"/>
  <c r="A401" i="55"/>
  <c r="B401" i="55"/>
  <c r="A402" i="55"/>
  <c r="B402" i="55"/>
  <c r="A330" i="55"/>
  <c r="B330" i="55"/>
  <c r="A331" i="55"/>
  <c r="B331" i="55"/>
  <c r="A332" i="55"/>
  <c r="B332" i="55"/>
  <c r="A333" i="55"/>
  <c r="B333" i="55"/>
  <c r="A334" i="55"/>
  <c r="B334" i="55"/>
  <c r="A335" i="55"/>
  <c r="B335" i="55"/>
  <c r="A336" i="55"/>
  <c r="B336" i="55"/>
  <c r="A337" i="55"/>
  <c r="B337" i="55"/>
  <c r="A338" i="55"/>
  <c r="B338" i="55"/>
  <c r="A339" i="55"/>
  <c r="B339" i="55"/>
  <c r="A340" i="55"/>
  <c r="B340" i="55"/>
  <c r="A341" i="55"/>
  <c r="B341" i="55"/>
  <c r="A342" i="55"/>
  <c r="B342" i="55"/>
  <c r="A343" i="55"/>
  <c r="B343" i="55"/>
  <c r="A344" i="55"/>
  <c r="B344" i="55"/>
  <c r="A345" i="55"/>
  <c r="B345" i="55"/>
  <c r="A346" i="55"/>
  <c r="B346" i="55"/>
  <c r="A347" i="55"/>
  <c r="B347" i="55"/>
  <c r="A348" i="55"/>
  <c r="B348" i="55"/>
  <c r="A349" i="55"/>
  <c r="B349" i="55"/>
  <c r="A350" i="55"/>
  <c r="B350" i="55"/>
  <c r="A278" i="55"/>
  <c r="B278" i="55"/>
  <c r="A279" i="55"/>
  <c r="B279" i="55"/>
  <c r="A280" i="55"/>
  <c r="B280" i="55"/>
  <c r="A281" i="55"/>
  <c r="B281" i="55"/>
  <c r="A282" i="55"/>
  <c r="B282" i="55"/>
  <c r="A283" i="55"/>
  <c r="B283" i="55"/>
  <c r="A284" i="55"/>
  <c r="B284" i="55"/>
  <c r="A285" i="55"/>
  <c r="B285" i="55"/>
  <c r="A286" i="55"/>
  <c r="B286" i="55"/>
  <c r="A287" i="55"/>
  <c r="B287" i="55"/>
  <c r="A288" i="55"/>
  <c r="B288" i="55"/>
  <c r="A289" i="55"/>
  <c r="B289" i="55"/>
  <c r="A290" i="55"/>
  <c r="B290" i="55"/>
  <c r="A291" i="55"/>
  <c r="B291" i="55"/>
  <c r="A292" i="55"/>
  <c r="B292" i="55"/>
  <c r="A293" i="55"/>
  <c r="B293" i="55"/>
  <c r="A294" i="55"/>
  <c r="B294" i="55"/>
  <c r="A295" i="55"/>
  <c r="B295" i="55"/>
  <c r="A296" i="55"/>
  <c r="B296" i="55"/>
  <c r="A297" i="55"/>
  <c r="B297" i="55"/>
  <c r="A298" i="55"/>
  <c r="B298" i="55"/>
  <c r="A226" i="55"/>
  <c r="B226" i="55"/>
  <c r="A227" i="55"/>
  <c r="B227" i="55"/>
  <c r="A228" i="55"/>
  <c r="B228" i="55"/>
  <c r="A229" i="55"/>
  <c r="B229" i="55"/>
  <c r="A230" i="55"/>
  <c r="B230" i="55"/>
  <c r="A231" i="55"/>
  <c r="B231" i="55"/>
  <c r="A232" i="55"/>
  <c r="B232" i="55"/>
  <c r="A233" i="55"/>
  <c r="B233" i="55"/>
  <c r="A234" i="55"/>
  <c r="B234" i="55"/>
  <c r="A235" i="55"/>
  <c r="B235" i="55"/>
  <c r="A236" i="55"/>
  <c r="B236" i="55"/>
  <c r="A237" i="55"/>
  <c r="B237" i="55"/>
  <c r="A238" i="55"/>
  <c r="B238" i="55"/>
  <c r="A239" i="55"/>
  <c r="B239" i="55"/>
  <c r="A240" i="55"/>
  <c r="B240" i="55"/>
  <c r="A241" i="55"/>
  <c r="B241" i="55"/>
  <c r="A242" i="55"/>
  <c r="B242" i="55"/>
  <c r="A243" i="55"/>
  <c r="B243" i="55"/>
  <c r="A244" i="55"/>
  <c r="B244" i="55"/>
  <c r="A245" i="55"/>
  <c r="B245" i="55"/>
  <c r="A246" i="55"/>
  <c r="B246" i="55"/>
  <c r="A174" i="55"/>
  <c r="B174" i="55"/>
  <c r="A175" i="55"/>
  <c r="B175" i="55"/>
  <c r="A176" i="55"/>
  <c r="B176" i="55"/>
  <c r="A177" i="55"/>
  <c r="B177" i="55"/>
  <c r="A178" i="55"/>
  <c r="B178" i="55"/>
  <c r="A179" i="55"/>
  <c r="B179" i="55"/>
  <c r="A180" i="55"/>
  <c r="B180" i="55"/>
  <c r="A181" i="55"/>
  <c r="B181" i="55"/>
  <c r="A182" i="55"/>
  <c r="B182" i="55"/>
  <c r="A183" i="55"/>
  <c r="B183" i="55"/>
  <c r="A184" i="55"/>
  <c r="B184" i="55"/>
  <c r="A185" i="55"/>
  <c r="B185" i="55"/>
  <c r="A186" i="55"/>
  <c r="B186" i="55"/>
  <c r="A187" i="55"/>
  <c r="B187" i="55"/>
  <c r="A188" i="55"/>
  <c r="B188" i="55"/>
  <c r="A189" i="55"/>
  <c r="B189" i="55"/>
  <c r="A190" i="55"/>
  <c r="B190" i="55"/>
  <c r="A191" i="55"/>
  <c r="B191" i="55"/>
  <c r="A192" i="55"/>
  <c r="B192" i="55"/>
  <c r="A193" i="55"/>
  <c r="B193" i="55"/>
  <c r="A194" i="55"/>
  <c r="B194" i="55"/>
  <c r="A122" i="55"/>
  <c r="B122" i="55"/>
  <c r="A123" i="55"/>
  <c r="B123" i="55"/>
  <c r="A124" i="55"/>
  <c r="B124" i="55"/>
  <c r="A125" i="55"/>
  <c r="B125" i="55"/>
  <c r="A126" i="55"/>
  <c r="B126" i="55"/>
  <c r="A127" i="55"/>
  <c r="B127" i="55"/>
  <c r="A128" i="55"/>
  <c r="B128" i="55"/>
  <c r="A129" i="55"/>
  <c r="B129" i="55"/>
  <c r="A130" i="55"/>
  <c r="B130" i="55"/>
  <c r="A131" i="55"/>
  <c r="B131" i="55"/>
  <c r="A132" i="55"/>
  <c r="B132" i="55"/>
  <c r="A133" i="55"/>
  <c r="B133" i="55"/>
  <c r="A134" i="55"/>
  <c r="B134" i="55"/>
  <c r="A135" i="55"/>
  <c r="B135" i="55"/>
  <c r="A136" i="55"/>
  <c r="B136" i="55"/>
  <c r="A137" i="55"/>
  <c r="B137" i="55"/>
  <c r="A138" i="55"/>
  <c r="B138" i="55"/>
  <c r="A139" i="55"/>
  <c r="B139" i="55"/>
  <c r="A140" i="55"/>
  <c r="B140" i="55"/>
  <c r="A141" i="55"/>
  <c r="B141" i="55"/>
  <c r="A142" i="55"/>
  <c r="B142" i="55"/>
  <c r="A70" i="55"/>
  <c r="B70" i="55"/>
  <c r="A71" i="55"/>
  <c r="B71" i="55"/>
  <c r="A72" i="55"/>
  <c r="B72" i="55"/>
  <c r="A73" i="55"/>
  <c r="B73" i="55"/>
  <c r="A74" i="55"/>
  <c r="B74" i="55"/>
  <c r="A75" i="55"/>
  <c r="B75" i="55"/>
  <c r="A76" i="55"/>
  <c r="B76" i="55"/>
  <c r="A77" i="55"/>
  <c r="B77" i="55"/>
  <c r="A78" i="55"/>
  <c r="B78" i="55"/>
  <c r="A79" i="55"/>
  <c r="B79" i="55"/>
  <c r="A80" i="55"/>
  <c r="B80" i="55"/>
  <c r="A81" i="55"/>
  <c r="B81" i="55"/>
  <c r="A82" i="55"/>
  <c r="B82" i="55"/>
  <c r="A83" i="55"/>
  <c r="B83" i="55"/>
  <c r="A84" i="55"/>
  <c r="B84" i="55"/>
  <c r="A85" i="55"/>
  <c r="B85" i="55"/>
  <c r="A86" i="55"/>
  <c r="B86" i="55"/>
  <c r="A87" i="55"/>
  <c r="B87" i="55"/>
  <c r="A88" i="55"/>
  <c r="B88" i="55"/>
  <c r="A89" i="55"/>
  <c r="B89" i="55"/>
  <c r="A90" i="55"/>
  <c r="B90" i="55"/>
  <c r="A18" i="55"/>
  <c r="B18" i="55"/>
  <c r="A19" i="55"/>
  <c r="B19" i="55"/>
  <c r="A20" i="55"/>
  <c r="B20" i="55"/>
  <c r="A21" i="55"/>
  <c r="B21" i="55"/>
  <c r="A22" i="55"/>
  <c r="B22" i="55"/>
  <c r="A23" i="55"/>
  <c r="B23" i="55"/>
  <c r="A24" i="55"/>
  <c r="B24" i="55"/>
  <c r="A25" i="55"/>
  <c r="B25" i="55"/>
  <c r="A26" i="55"/>
  <c r="B26" i="55"/>
  <c r="A27" i="55"/>
  <c r="B27" i="55"/>
  <c r="A28" i="55"/>
  <c r="B28" i="55"/>
  <c r="A29" i="55"/>
  <c r="B29" i="55"/>
  <c r="A30" i="55"/>
  <c r="B30" i="55"/>
  <c r="A31" i="55"/>
  <c r="B31" i="55"/>
  <c r="A32" i="55"/>
  <c r="B32" i="55"/>
  <c r="A33" i="55"/>
  <c r="B33" i="55"/>
  <c r="A34" i="55"/>
  <c r="B34" i="55"/>
  <c r="A35" i="55"/>
  <c r="B35" i="55"/>
  <c r="A36" i="55"/>
  <c r="B36" i="55"/>
  <c r="A37" i="55"/>
  <c r="B37" i="55"/>
  <c r="A38" i="55"/>
  <c r="B38" i="55"/>
  <c r="P379" i="56"/>
  <c r="P380" i="56"/>
  <c r="P381" i="56"/>
  <c r="P382" i="56"/>
  <c r="P383" i="56"/>
  <c r="P384" i="56"/>
  <c r="P385" i="56"/>
  <c r="P386" i="56"/>
  <c r="P387" i="56"/>
  <c r="P388" i="56"/>
  <c r="P389" i="56"/>
  <c r="P390" i="56"/>
  <c r="P391" i="56"/>
  <c r="P392" i="56"/>
  <c r="P393" i="56"/>
  <c r="P394" i="56"/>
  <c r="P395" i="56"/>
  <c r="P396" i="56"/>
  <c r="P397" i="56"/>
  <c r="P398" i="56"/>
  <c r="P327" i="56"/>
  <c r="P328" i="56"/>
  <c r="P329" i="56"/>
  <c r="P330" i="56"/>
  <c r="P331" i="56"/>
  <c r="P332" i="56"/>
  <c r="P333" i="56"/>
  <c r="P334" i="56"/>
  <c r="P335" i="56"/>
  <c r="P336" i="56"/>
  <c r="P337" i="56"/>
  <c r="P338" i="56"/>
  <c r="P339" i="56"/>
  <c r="P340" i="56"/>
  <c r="P341" i="56"/>
  <c r="P342" i="56"/>
  <c r="P343" i="56"/>
  <c r="P344" i="56"/>
  <c r="P345" i="56"/>
  <c r="P346" i="56"/>
  <c r="P275" i="56"/>
  <c r="P276" i="56"/>
  <c r="P277" i="56"/>
  <c r="P278" i="56"/>
  <c r="P279" i="56"/>
  <c r="P280" i="56"/>
  <c r="P281" i="56"/>
  <c r="P282" i="56"/>
  <c r="P283" i="56"/>
  <c r="P284" i="56"/>
  <c r="P285" i="56"/>
  <c r="P286" i="56"/>
  <c r="P287" i="56"/>
  <c r="P288" i="56"/>
  <c r="P289" i="56"/>
  <c r="P290" i="56"/>
  <c r="P291" i="56"/>
  <c r="P292" i="56"/>
  <c r="P293" i="56"/>
  <c r="P294" i="56"/>
  <c r="P223" i="56"/>
  <c r="P224" i="56"/>
  <c r="P225" i="56"/>
  <c r="P226" i="56"/>
  <c r="P227" i="56"/>
  <c r="P228" i="56"/>
  <c r="P229" i="56"/>
  <c r="P230" i="56"/>
  <c r="P231" i="56"/>
  <c r="P232" i="56"/>
  <c r="P233" i="56"/>
  <c r="P234" i="56"/>
  <c r="P235" i="56"/>
  <c r="P236" i="56"/>
  <c r="P237" i="56"/>
  <c r="P238" i="56"/>
  <c r="P239" i="56"/>
  <c r="P240" i="56"/>
  <c r="P241" i="56"/>
  <c r="P242" i="56"/>
  <c r="P171" i="56"/>
  <c r="P172" i="56"/>
  <c r="P173" i="56"/>
  <c r="P174" i="56"/>
  <c r="P175" i="56"/>
  <c r="P176" i="56"/>
  <c r="P177" i="56"/>
  <c r="P178" i="56"/>
  <c r="P179" i="56"/>
  <c r="P180" i="56"/>
  <c r="P181" i="56"/>
  <c r="P182" i="56"/>
  <c r="P183" i="56"/>
  <c r="P184" i="56"/>
  <c r="P185" i="56"/>
  <c r="P186" i="56"/>
  <c r="P187" i="56"/>
  <c r="P188" i="56"/>
  <c r="P189" i="56"/>
  <c r="P190" i="56"/>
  <c r="F15" i="56"/>
  <c r="F67" i="56" s="1"/>
  <c r="F119" i="56" s="1"/>
  <c r="F171" i="56" s="1"/>
  <c r="F223" i="56" s="1"/>
  <c r="F275" i="56" s="1"/>
  <c r="F327" i="56" s="1"/>
  <c r="F379" i="56" s="1"/>
  <c r="F431" i="56" s="1"/>
  <c r="F16" i="56"/>
  <c r="F68" i="56" s="1"/>
  <c r="F120" i="56" s="1"/>
  <c r="F172" i="56" s="1"/>
  <c r="F224" i="56" s="1"/>
  <c r="F276" i="56" s="1"/>
  <c r="F328" i="56" s="1"/>
  <c r="F380" i="56" s="1"/>
  <c r="F432" i="56" s="1"/>
  <c r="F17" i="56"/>
  <c r="F69" i="56" s="1"/>
  <c r="F121" i="56" s="1"/>
  <c r="F173" i="56" s="1"/>
  <c r="F225" i="56" s="1"/>
  <c r="F277" i="56" s="1"/>
  <c r="F329" i="56" s="1"/>
  <c r="F381" i="56" s="1"/>
  <c r="F433" i="56" s="1"/>
  <c r="F18" i="56"/>
  <c r="F70" i="56" s="1"/>
  <c r="F122" i="56" s="1"/>
  <c r="F174" i="56" s="1"/>
  <c r="F226" i="56" s="1"/>
  <c r="F278" i="56" s="1"/>
  <c r="F330" i="56" s="1"/>
  <c r="F382" i="56" s="1"/>
  <c r="F434" i="56" s="1"/>
  <c r="F19" i="56"/>
  <c r="F71" i="56" s="1"/>
  <c r="F123" i="56" s="1"/>
  <c r="F175" i="56" s="1"/>
  <c r="F227" i="56" s="1"/>
  <c r="F279" i="56" s="1"/>
  <c r="F331" i="56" s="1"/>
  <c r="F383" i="56" s="1"/>
  <c r="F435" i="56" s="1"/>
  <c r="F20" i="56"/>
  <c r="F72" i="56" s="1"/>
  <c r="F124" i="56" s="1"/>
  <c r="F176" i="56" s="1"/>
  <c r="F228" i="56" s="1"/>
  <c r="F280" i="56" s="1"/>
  <c r="F332" i="56" s="1"/>
  <c r="F384" i="56" s="1"/>
  <c r="F436" i="56" s="1"/>
  <c r="F21" i="56"/>
  <c r="F73" i="56" s="1"/>
  <c r="F125" i="56" s="1"/>
  <c r="F177" i="56" s="1"/>
  <c r="F229" i="56" s="1"/>
  <c r="F281" i="56" s="1"/>
  <c r="F333" i="56" s="1"/>
  <c r="F385" i="56" s="1"/>
  <c r="F437" i="56" s="1"/>
  <c r="F22" i="56"/>
  <c r="F74" i="56" s="1"/>
  <c r="F126" i="56" s="1"/>
  <c r="F178" i="56" s="1"/>
  <c r="F230" i="56" s="1"/>
  <c r="F282" i="56" s="1"/>
  <c r="F334" i="56" s="1"/>
  <c r="F386" i="56" s="1"/>
  <c r="F438" i="56" s="1"/>
  <c r="F23" i="56"/>
  <c r="F75" i="56" s="1"/>
  <c r="F127" i="56" s="1"/>
  <c r="F179" i="56" s="1"/>
  <c r="F231" i="56" s="1"/>
  <c r="F283" i="56" s="1"/>
  <c r="F335" i="56" s="1"/>
  <c r="F387" i="56" s="1"/>
  <c r="F439" i="56" s="1"/>
  <c r="F24" i="56"/>
  <c r="F76" i="56" s="1"/>
  <c r="F128" i="56" s="1"/>
  <c r="F180" i="56" s="1"/>
  <c r="F232" i="56" s="1"/>
  <c r="F284" i="56" s="1"/>
  <c r="F336" i="56" s="1"/>
  <c r="F388" i="56" s="1"/>
  <c r="F440" i="56" s="1"/>
  <c r="F25" i="56"/>
  <c r="F77" i="56" s="1"/>
  <c r="F129" i="56" s="1"/>
  <c r="F181" i="56" s="1"/>
  <c r="F233" i="56" s="1"/>
  <c r="F285" i="56" s="1"/>
  <c r="F337" i="56" s="1"/>
  <c r="F389" i="56" s="1"/>
  <c r="F441" i="56" s="1"/>
  <c r="F26" i="56"/>
  <c r="F78" i="56" s="1"/>
  <c r="F130" i="56" s="1"/>
  <c r="F182" i="56" s="1"/>
  <c r="F234" i="56" s="1"/>
  <c r="F286" i="56" s="1"/>
  <c r="F338" i="56" s="1"/>
  <c r="F390" i="56" s="1"/>
  <c r="F442" i="56" s="1"/>
  <c r="F27" i="56"/>
  <c r="F79" i="56" s="1"/>
  <c r="F131" i="56" s="1"/>
  <c r="F183" i="56" s="1"/>
  <c r="F235" i="56" s="1"/>
  <c r="F287" i="56" s="1"/>
  <c r="F339" i="56" s="1"/>
  <c r="F391" i="56" s="1"/>
  <c r="F443" i="56" s="1"/>
  <c r="F80" i="56"/>
  <c r="F132" i="56" s="1"/>
  <c r="F184" i="56" s="1"/>
  <c r="F236" i="56" s="1"/>
  <c r="F288" i="56" s="1"/>
  <c r="F340" i="56" s="1"/>
  <c r="F392" i="56" s="1"/>
  <c r="F444" i="56" s="1"/>
  <c r="F81" i="56"/>
  <c r="F133" i="56" s="1"/>
  <c r="F185" i="56" s="1"/>
  <c r="F237" i="56" s="1"/>
  <c r="F289" i="56" s="1"/>
  <c r="F341" i="56" s="1"/>
  <c r="F393" i="56" s="1"/>
  <c r="F445" i="56" s="1"/>
  <c r="F82" i="56"/>
  <c r="F134" i="56" s="1"/>
  <c r="F186" i="56" s="1"/>
  <c r="F238" i="56" s="1"/>
  <c r="F290" i="56" s="1"/>
  <c r="F342" i="56" s="1"/>
  <c r="F394" i="56" s="1"/>
  <c r="F446" i="56" s="1"/>
  <c r="F83" i="56"/>
  <c r="F135" i="56" s="1"/>
  <c r="F187" i="56" s="1"/>
  <c r="F239" i="56" s="1"/>
  <c r="F291" i="56" s="1"/>
  <c r="F343" i="56" s="1"/>
  <c r="F395" i="56" s="1"/>
  <c r="F447" i="56" s="1"/>
  <c r="F84" i="56"/>
  <c r="F136" i="56" s="1"/>
  <c r="F188" i="56" s="1"/>
  <c r="F240" i="56" s="1"/>
  <c r="F292" i="56" s="1"/>
  <c r="F344" i="56" s="1"/>
  <c r="F396" i="56" s="1"/>
  <c r="F448" i="56" s="1"/>
  <c r="F85" i="56"/>
  <c r="F137" i="56" s="1"/>
  <c r="F189" i="56" s="1"/>
  <c r="F241" i="56" s="1"/>
  <c r="F293" i="56" s="1"/>
  <c r="F345" i="56" s="1"/>
  <c r="F397" i="56" s="1"/>
  <c r="F449" i="56" s="1"/>
  <c r="F86" i="56"/>
  <c r="F138" i="56" s="1"/>
  <c r="F190" i="56" s="1"/>
  <c r="F242" i="56" s="1"/>
  <c r="F294" i="56" s="1"/>
  <c r="F346" i="56" s="1"/>
  <c r="F398" i="56" s="1"/>
  <c r="F450" i="56" s="1"/>
  <c r="E15" i="56"/>
  <c r="E67" i="56" s="1"/>
  <c r="E16" i="56"/>
  <c r="E17" i="56"/>
  <c r="E69" i="56" s="1"/>
  <c r="E18" i="56"/>
  <c r="E19" i="56"/>
  <c r="E20" i="56"/>
  <c r="E72" i="56" s="1"/>
  <c r="E21" i="56"/>
  <c r="E22" i="56"/>
  <c r="E23" i="56"/>
  <c r="E75" i="56" s="1"/>
  <c r="E24" i="56"/>
  <c r="E25" i="56"/>
  <c r="E77" i="56" s="1"/>
  <c r="E26" i="56"/>
  <c r="E27" i="56"/>
  <c r="E80" i="56"/>
  <c r="E83" i="56"/>
  <c r="C35" i="55"/>
  <c r="W35" i="55" s="1"/>
  <c r="E85" i="56"/>
  <c r="J15" i="54"/>
  <c r="I15" i="54"/>
  <c r="H15" i="54"/>
  <c r="G15" i="54"/>
  <c r="E34" i="54"/>
  <c r="M34" i="54" s="1"/>
  <c r="T34" i="54" s="1"/>
  <c r="E35" i="54"/>
  <c r="M35" i="54" s="1"/>
  <c r="T35" i="54" s="1"/>
  <c r="E36" i="54"/>
  <c r="M36" i="54" s="1"/>
  <c r="T36" i="54" s="1"/>
  <c r="E37" i="54"/>
  <c r="M37" i="54" s="1"/>
  <c r="T37" i="54" s="1"/>
  <c r="E38" i="54"/>
  <c r="M38" i="54" s="1"/>
  <c r="T38" i="54" s="1"/>
  <c r="E39" i="54"/>
  <c r="M39" i="54" s="1"/>
  <c r="T39" i="54" s="1"/>
  <c r="E40" i="54"/>
  <c r="M40" i="54" s="1"/>
  <c r="T40" i="54" s="1"/>
  <c r="E41" i="54"/>
  <c r="M41" i="54" s="1"/>
  <c r="T41" i="54" s="1"/>
  <c r="E42" i="54"/>
  <c r="M42" i="54" s="1"/>
  <c r="T42" i="54" s="1"/>
  <c r="E43" i="54"/>
  <c r="M43" i="54" s="1"/>
  <c r="T43" i="54" s="1"/>
  <c r="E44" i="54"/>
  <c r="M44" i="54" s="1"/>
  <c r="T44" i="54" s="1"/>
  <c r="E45" i="54"/>
  <c r="M45" i="54" s="1"/>
  <c r="T45" i="54" s="1"/>
  <c r="E46" i="54"/>
  <c r="M46" i="54" s="1"/>
  <c r="T46" i="54" s="1"/>
  <c r="E47" i="54"/>
  <c r="M47" i="54" s="1"/>
  <c r="T47" i="54" s="1"/>
  <c r="E48" i="54"/>
  <c r="M48" i="54" s="1"/>
  <c r="T48" i="54" s="1"/>
  <c r="E49" i="54"/>
  <c r="M49" i="54" s="1"/>
  <c r="T49" i="54" s="1"/>
  <c r="E33" i="54"/>
  <c r="M33" i="54" s="1"/>
  <c r="T33" i="54" s="1"/>
  <c r="O231" i="56"/>
  <c r="P435" i="56"/>
  <c r="P67" i="56"/>
  <c r="O396" i="56"/>
  <c r="O445" i="56"/>
  <c r="O343" i="56"/>
  <c r="O294" i="56"/>
  <c r="P74" i="56"/>
  <c r="O339" i="56"/>
  <c r="O291" i="56"/>
  <c r="O327" i="56"/>
  <c r="O338" i="56"/>
  <c r="P81" i="56"/>
  <c r="O226" i="56"/>
  <c r="O176" i="56"/>
  <c r="P18" i="56"/>
  <c r="O229" i="56"/>
  <c r="O279" i="56"/>
  <c r="O437" i="56"/>
  <c r="O387" i="56"/>
  <c r="O79" i="56"/>
  <c r="O275" i="56"/>
  <c r="P137" i="56"/>
  <c r="O21" i="56"/>
  <c r="O16" i="56"/>
  <c r="P71" i="56"/>
  <c r="P448" i="56"/>
  <c r="O332" i="56"/>
  <c r="O328" i="56"/>
  <c r="P134" i="56"/>
  <c r="O233" i="56"/>
  <c r="O281" i="56"/>
  <c r="O379" i="56"/>
  <c r="O234" i="56"/>
  <c r="O432" i="56"/>
  <c r="O283" i="56"/>
  <c r="O26" i="56"/>
  <c r="P27" i="56"/>
  <c r="O23" i="56"/>
  <c r="O337" i="56"/>
  <c r="P80" i="56"/>
  <c r="O289" i="56"/>
  <c r="O441" i="56"/>
  <c r="O438" i="56"/>
  <c r="O73" i="56"/>
  <c r="O123" i="56"/>
  <c r="O80" i="56"/>
  <c r="O442" i="56"/>
  <c r="O24" i="56"/>
  <c r="O389" i="56"/>
  <c r="P68" i="56"/>
  <c r="O22" i="56"/>
  <c r="O67" i="56"/>
  <c r="O223" i="56"/>
  <c r="P431" i="56"/>
  <c r="O333" i="56"/>
  <c r="O340" i="56"/>
  <c r="O239" i="56"/>
  <c r="O182" i="56"/>
  <c r="O122" i="56"/>
  <c r="O392" i="56"/>
  <c r="P119" i="56"/>
  <c r="O120" i="56"/>
  <c r="O448" i="56"/>
  <c r="O282" i="56"/>
  <c r="O237" i="56"/>
  <c r="P446" i="56"/>
  <c r="O276" i="56"/>
  <c r="O131" i="56"/>
  <c r="P86" i="56"/>
  <c r="O285" i="56"/>
  <c r="P443" i="56"/>
  <c r="O334" i="56"/>
  <c r="O236" i="56"/>
  <c r="P126" i="56"/>
  <c r="P437" i="56"/>
  <c r="O224" i="56"/>
  <c r="O242" i="56"/>
  <c r="O127" i="56"/>
  <c r="P445" i="56"/>
  <c r="O181" i="56"/>
  <c r="P433" i="56"/>
  <c r="P79" i="56"/>
  <c r="O85" i="56"/>
  <c r="O330" i="56"/>
  <c r="O391" i="56"/>
  <c r="O130" i="56"/>
  <c r="O27" i="56"/>
  <c r="O434" i="56"/>
  <c r="O278" i="56"/>
  <c r="P26" i="56"/>
  <c r="O439" i="56"/>
  <c r="O17" i="56"/>
  <c r="O383" i="56"/>
  <c r="O286" i="56"/>
  <c r="O386" i="56"/>
  <c r="O290" i="56"/>
  <c r="O382" i="56"/>
  <c r="P441" i="56"/>
  <c r="O119" i="56"/>
  <c r="O125" i="56"/>
  <c r="O188" i="56"/>
  <c r="P78" i="56"/>
  <c r="O397" i="56"/>
  <c r="P442" i="56"/>
  <c r="O446" i="56"/>
  <c r="P16" i="56"/>
  <c r="O435" i="56"/>
  <c r="O77" i="56"/>
  <c r="O18" i="56"/>
  <c r="O345" i="56"/>
  <c r="P17" i="56"/>
  <c r="O443" i="56"/>
  <c r="O124" i="56"/>
  <c r="P23" i="56"/>
  <c r="O433" i="56"/>
  <c r="O184" i="56"/>
  <c r="O287" i="56"/>
  <c r="O341" i="56"/>
  <c r="P129" i="56"/>
  <c r="O133" i="56"/>
  <c r="P19" i="56"/>
  <c r="O70" i="56"/>
  <c r="O187" i="56"/>
  <c r="O15" i="56"/>
  <c r="O335" i="56"/>
  <c r="P450" i="56"/>
  <c r="O173" i="56"/>
  <c r="P122" i="56"/>
  <c r="O288" i="56"/>
  <c r="O137" i="56"/>
  <c r="P127" i="56"/>
  <c r="O86" i="56"/>
  <c r="O292" i="56"/>
  <c r="P432" i="56"/>
  <c r="O241" i="56"/>
  <c r="O172" i="56"/>
  <c r="O447" i="56"/>
  <c r="O388" i="56"/>
  <c r="O449" i="56"/>
  <c r="O84" i="56"/>
  <c r="P440" i="56"/>
  <c r="P434" i="56"/>
  <c r="P449" i="56"/>
  <c r="O280" i="56"/>
  <c r="P21" i="56"/>
  <c r="P20" i="56"/>
  <c r="P439" i="56"/>
  <c r="P438" i="56"/>
  <c r="O83" i="56"/>
  <c r="P131" i="56"/>
  <c r="O190" i="56"/>
  <c r="P121" i="56"/>
  <c r="O235" i="56"/>
  <c r="O342" i="56"/>
  <c r="P138" i="56"/>
  <c r="O381" i="56"/>
  <c r="O395" i="56"/>
  <c r="O20" i="56"/>
  <c r="P130" i="56"/>
  <c r="P83" i="56"/>
  <c r="P24" i="56"/>
  <c r="O240" i="56"/>
  <c r="O227" i="56"/>
  <c r="O183" i="56"/>
  <c r="O228" i="56"/>
  <c r="P444" i="56"/>
  <c r="P77" i="56"/>
  <c r="O293" i="56"/>
  <c r="O450" i="56"/>
  <c r="O121" i="56"/>
  <c r="P75" i="56"/>
  <c r="O394" i="56"/>
  <c r="P436" i="56"/>
  <c r="O180" i="56"/>
  <c r="O135" i="56"/>
  <c r="P22" i="56"/>
  <c r="O178" i="56"/>
  <c r="P70" i="56"/>
  <c r="O398" i="56"/>
  <c r="O186" i="56"/>
  <c r="O175" i="56"/>
  <c r="O331" i="56"/>
  <c r="P69" i="56"/>
  <c r="O82" i="56"/>
  <c r="O25" i="56"/>
  <c r="P128" i="56"/>
  <c r="P72" i="56"/>
  <c r="O346" i="56"/>
  <c r="P125" i="56"/>
  <c r="P123" i="56"/>
  <c r="O277" i="56"/>
  <c r="O284" i="56"/>
  <c r="O19" i="56"/>
  <c r="O436" i="56"/>
  <c r="O69" i="56"/>
  <c r="O177" i="56"/>
  <c r="O440" i="56"/>
  <c r="P76" i="56"/>
  <c r="P133" i="56"/>
  <c r="O126" i="56"/>
  <c r="O132" i="56"/>
  <c r="P25" i="56"/>
  <c r="P124" i="56"/>
  <c r="O71" i="56"/>
  <c r="O230" i="56"/>
  <c r="O76" i="56"/>
  <c r="O81" i="56"/>
  <c r="O74" i="56"/>
  <c r="O393" i="56"/>
  <c r="O75" i="56"/>
  <c r="P447" i="56"/>
  <c r="P73" i="56"/>
  <c r="O138" i="56"/>
  <c r="P136" i="56"/>
  <c r="O179" i="56"/>
  <c r="O174" i="56"/>
  <c r="O329" i="56"/>
  <c r="P82" i="56"/>
  <c r="O129" i="56"/>
  <c r="P15" i="56"/>
  <c r="O385" i="56"/>
  <c r="O68" i="56"/>
  <c r="P85" i="56"/>
  <c r="O238" i="56"/>
  <c r="O444" i="56"/>
  <c r="O171" i="56"/>
  <c r="O78" i="56"/>
  <c r="O384" i="56"/>
  <c r="O134" i="56"/>
  <c r="P84" i="56"/>
  <c r="O232" i="56"/>
  <c r="O344" i="56"/>
  <c r="O380" i="56"/>
  <c r="O431" i="56"/>
  <c r="O128" i="56"/>
  <c r="P120" i="56"/>
  <c r="O185" i="56"/>
  <c r="O189" i="56"/>
  <c r="O390" i="56"/>
  <c r="O72" i="56"/>
  <c r="O136" i="56"/>
  <c r="P132" i="56"/>
  <c r="O225" i="56"/>
  <c r="O336" i="56"/>
  <c r="P135" i="56"/>
  <c r="E369" i="56" l="1"/>
  <c r="C320" i="55"/>
  <c r="E471" i="56"/>
  <c r="C474" i="55" s="1"/>
  <c r="C422" i="55"/>
  <c r="E470" i="56"/>
  <c r="C473" i="55" s="1"/>
  <c r="C421" i="55"/>
  <c r="E420" i="56"/>
  <c r="C371" i="55"/>
  <c r="E416" i="56"/>
  <c r="C367" i="55"/>
  <c r="E423" i="56"/>
  <c r="C374" i="55"/>
  <c r="E422" i="56"/>
  <c r="C373" i="55"/>
  <c r="E464" i="56"/>
  <c r="C467" i="55" s="1"/>
  <c r="C415" i="55"/>
  <c r="E469" i="56"/>
  <c r="C472" i="55" s="1"/>
  <c r="C420" i="55"/>
  <c r="C27" i="55"/>
  <c r="W27" i="55" s="1"/>
  <c r="C19" i="55"/>
  <c r="W19" i="55" s="1"/>
  <c r="C32" i="55"/>
  <c r="W32" i="55" s="1"/>
  <c r="C24" i="55"/>
  <c r="W24" i="55" s="1"/>
  <c r="C22" i="55"/>
  <c r="W22" i="55" s="1"/>
  <c r="C30" i="55"/>
  <c r="W30" i="55" s="1"/>
  <c r="C26" i="55"/>
  <c r="W26" i="55" s="1"/>
  <c r="C18" i="55"/>
  <c r="W18" i="55" s="1"/>
  <c r="C34" i="55"/>
  <c r="W34" i="55" s="1"/>
  <c r="E132" i="56"/>
  <c r="C83" i="55"/>
  <c r="W83" i="55" s="1"/>
  <c r="E124" i="56"/>
  <c r="C75" i="55"/>
  <c r="W75" i="55" s="1"/>
  <c r="E86" i="56"/>
  <c r="C37" i="55"/>
  <c r="W37" i="55" s="1"/>
  <c r="E78" i="56"/>
  <c r="C29" i="55"/>
  <c r="W29" i="55" s="1"/>
  <c r="E70" i="56"/>
  <c r="C21" i="55"/>
  <c r="W21" i="55" s="1"/>
  <c r="E137" i="56"/>
  <c r="C88" i="55"/>
  <c r="W88" i="55" s="1"/>
  <c r="E129" i="56"/>
  <c r="C80" i="55"/>
  <c r="W80" i="55" s="1"/>
  <c r="E121" i="56"/>
  <c r="C72" i="55"/>
  <c r="W72" i="55" s="1"/>
  <c r="C86" i="55"/>
  <c r="W86" i="55" s="1"/>
  <c r="E135" i="56"/>
  <c r="C70" i="55"/>
  <c r="W70" i="55" s="1"/>
  <c r="E119" i="56"/>
  <c r="C78" i="55"/>
  <c r="W78" i="55" s="1"/>
  <c r="E127" i="56"/>
  <c r="C33" i="55"/>
  <c r="W33" i="55" s="1"/>
  <c r="C25" i="55"/>
  <c r="W25" i="55" s="1"/>
  <c r="E79" i="56"/>
  <c r="E71" i="56"/>
  <c r="E82" i="56"/>
  <c r="E74" i="56"/>
  <c r="C31" i="55"/>
  <c r="W31" i="55" s="1"/>
  <c r="C23" i="55"/>
  <c r="W23" i="55" s="1"/>
  <c r="C36" i="55"/>
  <c r="W36" i="55" s="1"/>
  <c r="C28" i="55"/>
  <c r="W28" i="55" s="1"/>
  <c r="C20" i="55"/>
  <c r="W20" i="55" s="1"/>
  <c r="E81" i="56"/>
  <c r="E73" i="56"/>
  <c r="E84" i="56"/>
  <c r="E76" i="56"/>
  <c r="E68" i="56"/>
  <c r="D397" i="55"/>
  <c r="G397" i="55" s="1"/>
  <c r="D436" i="55"/>
  <c r="G436" i="55" s="1"/>
  <c r="D133" i="55"/>
  <c r="G133" i="55" s="1"/>
  <c r="D190" i="55"/>
  <c r="G190" i="55" s="1"/>
  <c r="D174" i="55"/>
  <c r="G174" i="55" s="1"/>
  <c r="D71" i="55"/>
  <c r="G71" i="55" s="1"/>
  <c r="D231" i="55"/>
  <c r="G231" i="55" s="1"/>
  <c r="D25" i="55"/>
  <c r="G25" i="55" s="1"/>
  <c r="D447" i="55"/>
  <c r="G447" i="55" s="1"/>
  <c r="D229" i="55"/>
  <c r="G229" i="55" s="1"/>
  <c r="D286" i="55"/>
  <c r="G286" i="55" s="1"/>
  <c r="D89" i="55"/>
  <c r="G89" i="55" s="1"/>
  <c r="D73" i="55"/>
  <c r="G73" i="55" s="1"/>
  <c r="D435" i="55"/>
  <c r="G435" i="55" s="1"/>
  <c r="D21" i="55"/>
  <c r="G21" i="55" s="1"/>
  <c r="D194" i="55"/>
  <c r="G194" i="55" s="1"/>
  <c r="D178" i="55"/>
  <c r="G178" i="55" s="1"/>
  <c r="D295" i="55"/>
  <c r="G295" i="55" s="1"/>
  <c r="D287" i="55"/>
  <c r="G287" i="55" s="1"/>
  <c r="D279" i="55"/>
  <c r="G279" i="55" s="1"/>
  <c r="D123" i="55"/>
  <c r="G123" i="55" s="1"/>
  <c r="D180" i="55"/>
  <c r="G180" i="55" s="1"/>
  <c r="D245" i="55"/>
  <c r="G245" i="55" s="1"/>
  <c r="D346" i="55"/>
  <c r="G346" i="55" s="1"/>
  <c r="D343" i="55"/>
  <c r="G343" i="55" s="1"/>
  <c r="D335" i="55"/>
  <c r="G335" i="55" s="1"/>
  <c r="D395" i="55"/>
  <c r="G395" i="55" s="1"/>
  <c r="D293" i="55"/>
  <c r="G293" i="55" s="1"/>
  <c r="D285" i="55"/>
  <c r="G285" i="55" s="1"/>
  <c r="D391" i="55"/>
  <c r="G391" i="55" s="1"/>
  <c r="D448" i="55"/>
  <c r="G448" i="55" s="1"/>
  <c r="D140" i="55"/>
  <c r="G140" i="55" s="1"/>
  <c r="D347" i="55"/>
  <c r="G347" i="55" s="1"/>
  <c r="D126" i="55"/>
  <c r="G126" i="55" s="1"/>
  <c r="D183" i="55"/>
  <c r="G183" i="55" s="1"/>
  <c r="D349" i="55"/>
  <c r="G349" i="55" s="1"/>
  <c r="D179" i="55"/>
  <c r="G179" i="55" s="1"/>
  <c r="D340" i="55"/>
  <c r="G340" i="55" s="1"/>
  <c r="D135" i="55"/>
  <c r="G135" i="55" s="1"/>
  <c r="D31" i="55"/>
  <c r="G31" i="55" s="1"/>
  <c r="D23" i="55"/>
  <c r="G23" i="55" s="1"/>
  <c r="D88" i="55"/>
  <c r="G88" i="55" s="1"/>
  <c r="D189" i="55"/>
  <c r="G189" i="55" s="1"/>
  <c r="D331" i="55"/>
  <c r="G331" i="55" s="1"/>
  <c r="D445" i="55"/>
  <c r="G445" i="55" s="1"/>
  <c r="D297" i="55"/>
  <c r="G297" i="55" s="1"/>
  <c r="D452" i="55"/>
  <c r="G452" i="55" s="1"/>
  <c r="D184" i="55"/>
  <c r="G184" i="55" s="1"/>
  <c r="D344" i="55"/>
  <c r="G344" i="55" s="1"/>
  <c r="D399" i="55"/>
  <c r="G399" i="55" s="1"/>
  <c r="D35" i="55"/>
  <c r="G35" i="55" s="1"/>
  <c r="D76" i="55"/>
  <c r="G76" i="55" s="1"/>
  <c r="D139" i="55"/>
  <c r="G139" i="55" s="1"/>
  <c r="D128" i="55"/>
  <c r="G128" i="55" s="1"/>
  <c r="D186" i="55"/>
  <c r="G186" i="55" s="1"/>
  <c r="D176" i="55"/>
  <c r="G176" i="55" s="1"/>
  <c r="D236" i="55"/>
  <c r="G236" i="55" s="1"/>
  <c r="D281" i="55"/>
  <c r="G281" i="55" s="1"/>
  <c r="D341" i="55"/>
  <c r="G341" i="55" s="1"/>
  <c r="D401" i="55"/>
  <c r="G401" i="55" s="1"/>
  <c r="D393" i="55"/>
  <c r="G393" i="55" s="1"/>
  <c r="D443" i="55"/>
  <c r="G443" i="55" s="1"/>
  <c r="D37" i="55"/>
  <c r="G37" i="55" s="1"/>
  <c r="D382" i="55"/>
  <c r="G382" i="55" s="1"/>
  <c r="D434" i="55"/>
  <c r="G434" i="55" s="1"/>
  <c r="D83" i="55"/>
  <c r="G83" i="55" s="1"/>
  <c r="D127" i="55"/>
  <c r="G127" i="55" s="1"/>
  <c r="D122" i="55"/>
  <c r="G122" i="55" s="1"/>
  <c r="D188" i="55"/>
  <c r="G188" i="55" s="1"/>
  <c r="D185" i="55"/>
  <c r="G185" i="55" s="1"/>
  <c r="D243" i="55"/>
  <c r="G243" i="55" s="1"/>
  <c r="D235" i="55"/>
  <c r="G235" i="55" s="1"/>
  <c r="D345" i="55"/>
  <c r="G345" i="55" s="1"/>
  <c r="D36" i="55"/>
  <c r="G36" i="55" s="1"/>
  <c r="D77" i="55"/>
  <c r="G77" i="55" s="1"/>
  <c r="D72" i="55"/>
  <c r="G72" i="55" s="1"/>
  <c r="D137" i="55"/>
  <c r="G137" i="55" s="1"/>
  <c r="D192" i="55"/>
  <c r="G192" i="55" s="1"/>
  <c r="D182" i="55"/>
  <c r="G182" i="55" s="1"/>
  <c r="D237" i="55"/>
  <c r="G237" i="55" s="1"/>
  <c r="D227" i="55"/>
  <c r="G227" i="55" s="1"/>
  <c r="D402" i="55"/>
  <c r="G402" i="55" s="1"/>
  <c r="D389" i="55"/>
  <c r="G389" i="55" s="1"/>
  <c r="D454" i="55"/>
  <c r="G454" i="55" s="1"/>
  <c r="D449" i="55"/>
  <c r="G449" i="55" s="1"/>
  <c r="D441" i="55"/>
  <c r="G441" i="55" s="1"/>
  <c r="D29" i="55"/>
  <c r="G29" i="55" s="1"/>
  <c r="D81" i="55"/>
  <c r="G81" i="55" s="1"/>
  <c r="D132" i="55"/>
  <c r="G132" i="55" s="1"/>
  <c r="D181" i="55"/>
  <c r="G181" i="55" s="1"/>
  <c r="D232" i="55"/>
  <c r="G232" i="55" s="1"/>
  <c r="D298" i="55"/>
  <c r="G298" i="55" s="1"/>
  <c r="D291" i="55"/>
  <c r="G291" i="55" s="1"/>
  <c r="D283" i="55"/>
  <c r="G283" i="55" s="1"/>
  <c r="D342" i="55"/>
  <c r="G342" i="55" s="1"/>
  <c r="D339" i="55"/>
  <c r="G339" i="55" s="1"/>
  <c r="D18" i="55"/>
  <c r="G18" i="55" s="1"/>
  <c r="D78" i="55"/>
  <c r="G78" i="55" s="1"/>
  <c r="D141" i="55"/>
  <c r="G141" i="55" s="1"/>
  <c r="D129" i="55"/>
  <c r="G129" i="55" s="1"/>
  <c r="D288" i="55"/>
  <c r="G288" i="55" s="1"/>
  <c r="D384" i="55"/>
  <c r="G384" i="55" s="1"/>
  <c r="D437" i="55"/>
  <c r="G437" i="55" s="1"/>
  <c r="D33" i="55"/>
  <c r="G33" i="55" s="1"/>
  <c r="D28" i="55"/>
  <c r="G28" i="55" s="1"/>
  <c r="D85" i="55"/>
  <c r="G85" i="55" s="1"/>
  <c r="D187" i="55"/>
  <c r="G187" i="55" s="1"/>
  <c r="D239" i="55"/>
  <c r="G239" i="55" s="1"/>
  <c r="D282" i="55"/>
  <c r="G282" i="55" s="1"/>
  <c r="D333" i="55"/>
  <c r="G333" i="55" s="1"/>
  <c r="D398" i="55"/>
  <c r="G398" i="55" s="1"/>
  <c r="D386" i="55"/>
  <c r="G386" i="55" s="1"/>
  <c r="D451" i="55"/>
  <c r="G451" i="55" s="1"/>
  <c r="D439" i="55"/>
  <c r="G439" i="55" s="1"/>
  <c r="D22" i="55"/>
  <c r="G22" i="55" s="1"/>
  <c r="D82" i="55"/>
  <c r="G82" i="55" s="1"/>
  <c r="D74" i="55"/>
  <c r="G74" i="55" s="1"/>
  <c r="D125" i="55"/>
  <c r="G125" i="55" s="1"/>
  <c r="D191" i="55"/>
  <c r="G191" i="55" s="1"/>
  <c r="D175" i="55"/>
  <c r="G175" i="55" s="1"/>
  <c r="D241" i="55"/>
  <c r="G241" i="55" s="1"/>
  <c r="D233" i="55"/>
  <c r="G233" i="55" s="1"/>
  <c r="D284" i="55"/>
  <c r="G284" i="55" s="1"/>
  <c r="D330" i="55"/>
  <c r="G330" i="55" s="1"/>
  <c r="D400" i="55"/>
  <c r="G400" i="55" s="1"/>
  <c r="D388" i="55"/>
  <c r="G388" i="55" s="1"/>
  <c r="D383" i="55"/>
  <c r="G383" i="55" s="1"/>
  <c r="D453" i="55"/>
  <c r="G453" i="55" s="1"/>
  <c r="D32" i="55"/>
  <c r="G32" i="55" s="1"/>
  <c r="D27" i="55"/>
  <c r="G27" i="55" s="1"/>
  <c r="D19" i="55"/>
  <c r="G19" i="55" s="1"/>
  <c r="D87" i="55"/>
  <c r="G87" i="55" s="1"/>
  <c r="D84" i="55"/>
  <c r="G84" i="55" s="1"/>
  <c r="D193" i="55"/>
  <c r="G193" i="55" s="1"/>
  <c r="D177" i="55"/>
  <c r="G177" i="55" s="1"/>
  <c r="D238" i="55"/>
  <c r="G238" i="55" s="1"/>
  <c r="D289" i="55"/>
  <c r="G289" i="55" s="1"/>
  <c r="D385" i="55"/>
  <c r="G385" i="55" s="1"/>
  <c r="D450" i="55"/>
  <c r="G450" i="55" s="1"/>
  <c r="D438" i="55"/>
  <c r="G438" i="55" s="1"/>
  <c r="D38" i="55"/>
  <c r="G38" i="55" s="1"/>
  <c r="D24" i="55"/>
  <c r="G24" i="55" s="1"/>
  <c r="D90" i="55"/>
  <c r="G90" i="55" s="1"/>
  <c r="D387" i="55"/>
  <c r="G387" i="55" s="1"/>
  <c r="D26" i="55"/>
  <c r="G26" i="55" s="1"/>
  <c r="D75" i="55"/>
  <c r="G75" i="55" s="1"/>
  <c r="D138" i="55"/>
  <c r="G138" i="55" s="1"/>
  <c r="D131" i="55"/>
  <c r="G131" i="55" s="1"/>
  <c r="D34" i="55"/>
  <c r="G34" i="55" s="1"/>
  <c r="D20" i="55"/>
  <c r="G20" i="55" s="1"/>
  <c r="D86" i="55"/>
  <c r="G86" i="55" s="1"/>
  <c r="D79" i="55"/>
  <c r="G79" i="55" s="1"/>
  <c r="D142" i="55"/>
  <c r="G142" i="55" s="1"/>
  <c r="D337" i="55"/>
  <c r="G337" i="55" s="1"/>
  <c r="D124" i="55"/>
  <c r="G124" i="55" s="1"/>
  <c r="D234" i="55"/>
  <c r="G234" i="55" s="1"/>
  <c r="D348" i="55"/>
  <c r="G348" i="55" s="1"/>
  <c r="D332" i="55"/>
  <c r="G332" i="55" s="1"/>
  <c r="D350" i="55"/>
  <c r="G350" i="55" s="1"/>
  <c r="D334" i="55"/>
  <c r="G334" i="55" s="1"/>
  <c r="D336" i="55"/>
  <c r="G336" i="55" s="1"/>
  <c r="D30" i="55"/>
  <c r="G30" i="55" s="1"/>
  <c r="D80" i="55"/>
  <c r="G80" i="55" s="1"/>
  <c r="D130" i="55"/>
  <c r="G130" i="55" s="1"/>
  <c r="D240" i="55"/>
  <c r="G240" i="55" s="1"/>
  <c r="D290" i="55"/>
  <c r="G290" i="55" s="1"/>
  <c r="D338" i="55"/>
  <c r="G338" i="55" s="1"/>
  <c r="D390" i="55"/>
  <c r="G390" i="55" s="1"/>
  <c r="D440" i="55"/>
  <c r="G440" i="55" s="1"/>
  <c r="D242" i="55"/>
  <c r="G242" i="55" s="1"/>
  <c r="D226" i="55"/>
  <c r="G226" i="55" s="1"/>
  <c r="D292" i="55"/>
  <c r="G292" i="55" s="1"/>
  <c r="D392" i="55"/>
  <c r="G392" i="55" s="1"/>
  <c r="D442" i="55"/>
  <c r="G442" i="55" s="1"/>
  <c r="D134" i="55"/>
  <c r="G134" i="55" s="1"/>
  <c r="D244" i="55"/>
  <c r="G244" i="55" s="1"/>
  <c r="D228" i="55"/>
  <c r="G228" i="55" s="1"/>
  <c r="D294" i="55"/>
  <c r="G294" i="55" s="1"/>
  <c r="D278" i="55"/>
  <c r="G278" i="55" s="1"/>
  <c r="D394" i="55"/>
  <c r="G394" i="55" s="1"/>
  <c r="D444" i="55"/>
  <c r="G444" i="55" s="1"/>
  <c r="D70" i="55"/>
  <c r="G70" i="55" s="1"/>
  <c r="D136" i="55"/>
  <c r="G136" i="55" s="1"/>
  <c r="D246" i="55"/>
  <c r="G246" i="55" s="1"/>
  <c r="D230" i="55"/>
  <c r="G230" i="55" s="1"/>
  <c r="D296" i="55"/>
  <c r="G296" i="55" s="1"/>
  <c r="D280" i="55"/>
  <c r="G280" i="55" s="1"/>
  <c r="D396" i="55"/>
  <c r="G396" i="55" s="1"/>
  <c r="D446" i="55"/>
  <c r="G446" i="55" s="1"/>
  <c r="Q447" i="56"/>
  <c r="Q448" i="56"/>
  <c r="Q440" i="56"/>
  <c r="Q432" i="56"/>
  <c r="Q443" i="56"/>
  <c r="Q435" i="56"/>
  <c r="Q446" i="56"/>
  <c r="Q438" i="56"/>
  <c r="Q449" i="56"/>
  <c r="Q441" i="56"/>
  <c r="Q433" i="56"/>
  <c r="Q444" i="56"/>
  <c r="Q436" i="56"/>
  <c r="Q439" i="56"/>
  <c r="Q431" i="56"/>
  <c r="Q450" i="56"/>
  <c r="Q442" i="56"/>
  <c r="Q434" i="56"/>
  <c r="Q445" i="56"/>
  <c r="Q437" i="56"/>
  <c r="Q396" i="56"/>
  <c r="Q388" i="56"/>
  <c r="Q380" i="56"/>
  <c r="Q391" i="56"/>
  <c r="Q383" i="56"/>
  <c r="Q394" i="56"/>
  <c r="Q386" i="56"/>
  <c r="Q397" i="56"/>
  <c r="Q389" i="56"/>
  <c r="Q381" i="56"/>
  <c r="Q392" i="56"/>
  <c r="Q384" i="56"/>
  <c r="Q395" i="56"/>
  <c r="Q387" i="56"/>
  <c r="Q379" i="56"/>
  <c r="Q398" i="56"/>
  <c r="Q390" i="56"/>
  <c r="Q382" i="56"/>
  <c r="Q393" i="56"/>
  <c r="Q385" i="56"/>
  <c r="Q344" i="56"/>
  <c r="Q336" i="56"/>
  <c r="Q328" i="56"/>
  <c r="Q341" i="56"/>
  <c r="Q333" i="56"/>
  <c r="Q339" i="56"/>
  <c r="Q331" i="56"/>
  <c r="Q342" i="56"/>
  <c r="Q334" i="56"/>
  <c r="Q345" i="56"/>
  <c r="Q337" i="56"/>
  <c r="Q329" i="56"/>
  <c r="Q340" i="56"/>
  <c r="Q332" i="56"/>
  <c r="Q343" i="56"/>
  <c r="Q335" i="56"/>
  <c r="Q327" i="56"/>
  <c r="Q346" i="56"/>
  <c r="Q338" i="56"/>
  <c r="Q330" i="56"/>
  <c r="Q292" i="56"/>
  <c r="Q284" i="56"/>
  <c r="Q276" i="56"/>
  <c r="Q283" i="56"/>
  <c r="Q287" i="56"/>
  <c r="Q279" i="56"/>
  <c r="Q291" i="56"/>
  <c r="Q290" i="56"/>
  <c r="Q282" i="56"/>
  <c r="Q293" i="56"/>
  <c r="Q285" i="56"/>
  <c r="Q277" i="56"/>
  <c r="Q288" i="56"/>
  <c r="Q280" i="56"/>
  <c r="Q275" i="56"/>
  <c r="Q294" i="56"/>
  <c r="Q286" i="56"/>
  <c r="Q278" i="56"/>
  <c r="Q289" i="56"/>
  <c r="Q281" i="56"/>
  <c r="Q240" i="56"/>
  <c r="Q235" i="56"/>
  <c r="Q238" i="56"/>
  <c r="Q230" i="56"/>
  <c r="Q232" i="56"/>
  <c r="Q241" i="56"/>
  <c r="Q233" i="56"/>
  <c r="Q225" i="56"/>
  <c r="Q227" i="56"/>
  <c r="Q236" i="56"/>
  <c r="Q228" i="56"/>
  <c r="Q239" i="56"/>
  <c r="Q231" i="56"/>
  <c r="Q223" i="56"/>
  <c r="Q224" i="56"/>
  <c r="Q242" i="56"/>
  <c r="Q234" i="56"/>
  <c r="Q226" i="56"/>
  <c r="Q237" i="56"/>
  <c r="Q229" i="56"/>
  <c r="Q188" i="56"/>
  <c r="Q180" i="56"/>
  <c r="Q172" i="56"/>
  <c r="Q183" i="56"/>
  <c r="Q175" i="56"/>
  <c r="Q179" i="56"/>
  <c r="Q186" i="56"/>
  <c r="Q178" i="56"/>
  <c r="Q187" i="56"/>
  <c r="Q189" i="56"/>
  <c r="Q181" i="56"/>
  <c r="Q173" i="56"/>
  <c r="Q184" i="56"/>
  <c r="Q176" i="56"/>
  <c r="Q171" i="56"/>
  <c r="Q190" i="56"/>
  <c r="Q182" i="56"/>
  <c r="Q174" i="56"/>
  <c r="Q185" i="56"/>
  <c r="Q177" i="56"/>
  <c r="Q136" i="56"/>
  <c r="Q128" i="56"/>
  <c r="Q120" i="56"/>
  <c r="Q131" i="56"/>
  <c r="Q123" i="56"/>
  <c r="Q134" i="56"/>
  <c r="Q126" i="56"/>
  <c r="Q137" i="56"/>
  <c r="Q129" i="56"/>
  <c r="Q121" i="56"/>
  <c r="Q132" i="56"/>
  <c r="Q124" i="56"/>
  <c r="Q135" i="56"/>
  <c r="Q127" i="56"/>
  <c r="Q119" i="56"/>
  <c r="Q138" i="56"/>
  <c r="Q130" i="56"/>
  <c r="Q122" i="56"/>
  <c r="Q133" i="56"/>
  <c r="Q125" i="56"/>
  <c r="Q84" i="56"/>
  <c r="Q76" i="56"/>
  <c r="Q68" i="56"/>
  <c r="Q79" i="56"/>
  <c r="Q71" i="56"/>
  <c r="Q82" i="56"/>
  <c r="Q74" i="56"/>
  <c r="Q85" i="56"/>
  <c r="Q77" i="56"/>
  <c r="Q69" i="56"/>
  <c r="Q80" i="56"/>
  <c r="Q72" i="56"/>
  <c r="Q83" i="56"/>
  <c r="Q75" i="56"/>
  <c r="Q67" i="56"/>
  <c r="Q86" i="56"/>
  <c r="Q78" i="56"/>
  <c r="Q70" i="56"/>
  <c r="Q81" i="56"/>
  <c r="Q73" i="56"/>
  <c r="Q21" i="56"/>
  <c r="Q20" i="56"/>
  <c r="Q27" i="56"/>
  <c r="Q19" i="56"/>
  <c r="Q26" i="56"/>
  <c r="Q18" i="56"/>
  <c r="Q22" i="56"/>
  <c r="Q25" i="56"/>
  <c r="Q17" i="56"/>
  <c r="Q24" i="56"/>
  <c r="Q16" i="56"/>
  <c r="Q23" i="56"/>
  <c r="Q15" i="56"/>
  <c r="B8" i="49"/>
  <c r="D8" i="49" s="1"/>
  <c r="E475" i="56" l="1"/>
  <c r="C478" i="55" s="1"/>
  <c r="C426" i="55"/>
  <c r="C419" i="55"/>
  <c r="E468" i="56"/>
  <c r="C471" i="55" s="1"/>
  <c r="C425" i="55"/>
  <c r="E474" i="56"/>
  <c r="C477" i="55" s="1"/>
  <c r="E472" i="56"/>
  <c r="C475" i="55" s="1"/>
  <c r="C423" i="55"/>
  <c r="E421" i="56"/>
  <c r="C372" i="55"/>
  <c r="B12" i="49"/>
  <c r="B16" i="49" s="1"/>
  <c r="B17" i="49" s="1"/>
  <c r="B18" i="49" s="1"/>
  <c r="B19" i="49" s="1"/>
  <c r="B20" i="49" s="1"/>
  <c r="F8" i="49"/>
  <c r="G8" i="49" s="1"/>
  <c r="E173" i="56"/>
  <c r="C124" i="55"/>
  <c r="W124" i="55" s="1"/>
  <c r="C81" i="55"/>
  <c r="W81" i="55" s="1"/>
  <c r="E130" i="56"/>
  <c r="E120" i="56"/>
  <c r="C71" i="55"/>
  <c r="W71" i="55" s="1"/>
  <c r="C130" i="55"/>
  <c r="W130" i="55" s="1"/>
  <c r="E179" i="56"/>
  <c r="E128" i="56"/>
  <c r="C79" i="55"/>
  <c r="W79" i="55" s="1"/>
  <c r="E181" i="56"/>
  <c r="C132" i="55"/>
  <c r="W132" i="55" s="1"/>
  <c r="C89" i="55"/>
  <c r="W89" i="55" s="1"/>
  <c r="E138" i="56"/>
  <c r="E136" i="56"/>
  <c r="C87" i="55"/>
  <c r="W87" i="55" s="1"/>
  <c r="C77" i="55"/>
  <c r="W77" i="55" s="1"/>
  <c r="E126" i="56"/>
  <c r="C122" i="55"/>
  <c r="W122" i="55" s="1"/>
  <c r="E171" i="56"/>
  <c r="C76" i="55"/>
  <c r="W76" i="55" s="1"/>
  <c r="E125" i="56"/>
  <c r="C85" i="55"/>
  <c r="W85" i="55" s="1"/>
  <c r="E134" i="56"/>
  <c r="C140" i="55"/>
  <c r="W140" i="55" s="1"/>
  <c r="E189" i="56"/>
  <c r="E176" i="56"/>
  <c r="C127" i="55"/>
  <c r="W127" i="55" s="1"/>
  <c r="C84" i="55"/>
  <c r="W84" i="55" s="1"/>
  <c r="E133" i="56"/>
  <c r="C74" i="55"/>
  <c r="W74" i="55" s="1"/>
  <c r="E123" i="56"/>
  <c r="C138" i="55"/>
  <c r="W138" i="55" s="1"/>
  <c r="E187" i="56"/>
  <c r="C82" i="55"/>
  <c r="W82" i="55" s="1"/>
  <c r="E131" i="56"/>
  <c r="C73" i="55"/>
  <c r="W73" i="55" s="1"/>
  <c r="E122" i="56"/>
  <c r="E184" i="56"/>
  <c r="C135" i="55"/>
  <c r="W135" i="55" s="1"/>
  <c r="B9" i="49"/>
  <c r="F15" i="54"/>
  <c r="E473" i="56" l="1"/>
  <c r="C476" i="55" s="1"/>
  <c r="C424" i="55"/>
  <c r="B13" i="49"/>
  <c r="D13" i="49" s="1"/>
  <c r="F20" i="49"/>
  <c r="D20" i="49"/>
  <c r="B21" i="49"/>
  <c r="E8" i="49"/>
  <c r="D12" i="49"/>
  <c r="F12" i="49"/>
  <c r="C187" i="55"/>
  <c r="W187" i="55" s="1"/>
  <c r="E236" i="56"/>
  <c r="E186" i="56"/>
  <c r="C137" i="55"/>
  <c r="W137" i="55" s="1"/>
  <c r="C139" i="55"/>
  <c r="W139" i="55" s="1"/>
  <c r="E188" i="56"/>
  <c r="C125" i="55"/>
  <c r="W125" i="55" s="1"/>
  <c r="E174" i="56"/>
  <c r="C190" i="55"/>
  <c r="W190" i="55" s="1"/>
  <c r="E239" i="56"/>
  <c r="E225" i="56"/>
  <c r="C176" i="55"/>
  <c r="W176" i="55" s="1"/>
  <c r="C128" i="55"/>
  <c r="W128" i="55" s="1"/>
  <c r="E177" i="56"/>
  <c r="C141" i="55"/>
  <c r="W141" i="55" s="1"/>
  <c r="E190" i="56"/>
  <c r="C134" i="55"/>
  <c r="W134" i="55" s="1"/>
  <c r="E183" i="56"/>
  <c r="C126" i="55"/>
  <c r="W126" i="55" s="1"/>
  <c r="E175" i="56"/>
  <c r="C174" i="55"/>
  <c r="W174" i="55" s="1"/>
  <c r="E223" i="56"/>
  <c r="C182" i="55"/>
  <c r="W182" i="55" s="1"/>
  <c r="E231" i="56"/>
  <c r="C136" i="55"/>
  <c r="W136" i="55" s="1"/>
  <c r="E185" i="56"/>
  <c r="C179" i="55"/>
  <c r="W179" i="55" s="1"/>
  <c r="E228" i="56"/>
  <c r="E178" i="56"/>
  <c r="C129" i="55"/>
  <c r="W129" i="55" s="1"/>
  <c r="E233" i="56"/>
  <c r="C184" i="55"/>
  <c r="W184" i="55" s="1"/>
  <c r="E241" i="56"/>
  <c r="C192" i="55"/>
  <c r="W192" i="55" s="1"/>
  <c r="C123" i="55"/>
  <c r="W123" i="55" s="1"/>
  <c r="E172" i="56"/>
  <c r="C133" i="55"/>
  <c r="W133" i="55" s="1"/>
  <c r="E182" i="56"/>
  <c r="C131" i="55"/>
  <c r="W131" i="55" s="1"/>
  <c r="E180" i="56"/>
  <c r="F9" i="49"/>
  <c r="D9" i="49"/>
  <c r="B10" i="49"/>
  <c r="E26" i="54"/>
  <c r="B14" i="49" l="1"/>
  <c r="F13" i="49"/>
  <c r="F21" i="49"/>
  <c r="D21" i="49"/>
  <c r="B22" i="49"/>
  <c r="G12" i="49"/>
  <c r="E12" i="49"/>
  <c r="G20" i="49"/>
  <c r="E20" i="49"/>
  <c r="C234" i="55"/>
  <c r="E283" i="56"/>
  <c r="E227" i="56"/>
  <c r="C178" i="55"/>
  <c r="W178" i="55" s="1"/>
  <c r="E226" i="56"/>
  <c r="C177" i="55"/>
  <c r="W177" i="55" s="1"/>
  <c r="C239" i="55"/>
  <c r="E288" i="56"/>
  <c r="E224" i="56"/>
  <c r="C175" i="55"/>
  <c r="W175" i="55" s="1"/>
  <c r="C244" i="55"/>
  <c r="E293" i="56"/>
  <c r="C226" i="55"/>
  <c r="E275" i="56"/>
  <c r="C228" i="55"/>
  <c r="E277" i="56"/>
  <c r="C236" i="55"/>
  <c r="E285" i="56"/>
  <c r="E235" i="56"/>
  <c r="C186" i="55"/>
  <c r="W186" i="55" s="1"/>
  <c r="C181" i="55"/>
  <c r="W181" i="55" s="1"/>
  <c r="E230" i="56"/>
  <c r="E242" i="56"/>
  <c r="C193" i="55"/>
  <c r="W193" i="55" s="1"/>
  <c r="E240" i="56"/>
  <c r="C191" i="55"/>
  <c r="W191" i="55" s="1"/>
  <c r="E232" i="56"/>
  <c r="C183" i="55"/>
  <c r="W183" i="55" s="1"/>
  <c r="E234" i="56"/>
  <c r="C185" i="55"/>
  <c r="W185" i="55" s="1"/>
  <c r="C231" i="55"/>
  <c r="E280" i="56"/>
  <c r="E229" i="56"/>
  <c r="C180" i="55"/>
  <c r="W180" i="55" s="1"/>
  <c r="C242" i="55"/>
  <c r="E291" i="56"/>
  <c r="E237" i="56"/>
  <c r="C188" i="55"/>
  <c r="W188" i="55" s="1"/>
  <c r="C189" i="55"/>
  <c r="W189" i="55" s="1"/>
  <c r="E238" i="56"/>
  <c r="E13" i="49"/>
  <c r="G13" i="49"/>
  <c r="D10" i="49"/>
  <c r="B11" i="49"/>
  <c r="F10" i="49"/>
  <c r="B15" i="49"/>
  <c r="F14" i="49"/>
  <c r="D14" i="49"/>
  <c r="E9" i="49"/>
  <c r="G9" i="49"/>
  <c r="D22" i="49" l="1"/>
  <c r="B23" i="49"/>
  <c r="F22" i="49"/>
  <c r="G21" i="49"/>
  <c r="E21" i="49"/>
  <c r="C232" i="55"/>
  <c r="E281" i="56"/>
  <c r="C278" i="55"/>
  <c r="E327" i="56"/>
  <c r="E276" i="56"/>
  <c r="C227" i="55"/>
  <c r="C229" i="55"/>
  <c r="E278" i="56"/>
  <c r="C240" i="55"/>
  <c r="E289" i="56"/>
  <c r="E292" i="56"/>
  <c r="C243" i="55"/>
  <c r="E282" i="56"/>
  <c r="C233" i="55"/>
  <c r="C283" i="55"/>
  <c r="E332" i="56"/>
  <c r="C245" i="55"/>
  <c r="E294" i="56"/>
  <c r="C280" i="55"/>
  <c r="E329" i="56"/>
  <c r="E284" i="56"/>
  <c r="C235" i="55"/>
  <c r="C237" i="55"/>
  <c r="E286" i="56"/>
  <c r="C238" i="55"/>
  <c r="E287" i="56"/>
  <c r="C296" i="55"/>
  <c r="E345" i="56"/>
  <c r="C291" i="55"/>
  <c r="E340" i="56"/>
  <c r="C230" i="55"/>
  <c r="E279" i="56"/>
  <c r="C294" i="55"/>
  <c r="E343" i="56"/>
  <c r="E290" i="56"/>
  <c r="C241" i="55"/>
  <c r="C288" i="55"/>
  <c r="E337" i="56"/>
  <c r="C286" i="55"/>
  <c r="E335" i="56"/>
  <c r="D11" i="49"/>
  <c r="F11" i="49"/>
  <c r="E14" i="49"/>
  <c r="G14" i="49"/>
  <c r="D15" i="49"/>
  <c r="F15" i="49"/>
  <c r="E10" i="49"/>
  <c r="G10" i="49"/>
  <c r="U33" i="54" l="1"/>
  <c r="G22" i="49"/>
  <c r="E22" i="49"/>
  <c r="D23" i="49"/>
  <c r="B24" i="49"/>
  <c r="F23" i="49"/>
  <c r="E331" i="56"/>
  <c r="C282" i="55"/>
  <c r="C295" i="55"/>
  <c r="E344" i="56"/>
  <c r="E392" i="56"/>
  <c r="C343" i="55"/>
  <c r="E339" i="56"/>
  <c r="C290" i="55"/>
  <c r="E346" i="56"/>
  <c r="C297" i="55"/>
  <c r="E341" i="56"/>
  <c r="C292" i="55"/>
  <c r="E328" i="56"/>
  <c r="C279" i="55"/>
  <c r="E379" i="56"/>
  <c r="C330" i="55"/>
  <c r="E338" i="56"/>
  <c r="C289" i="55"/>
  <c r="C285" i="55"/>
  <c r="E334" i="56"/>
  <c r="E387" i="56"/>
  <c r="C338" i="55"/>
  <c r="E389" i="56"/>
  <c r="C340" i="55"/>
  <c r="C293" i="55"/>
  <c r="E342" i="56"/>
  <c r="E397" i="56"/>
  <c r="C348" i="55"/>
  <c r="C287" i="55"/>
  <c r="E336" i="56"/>
  <c r="E333" i="56"/>
  <c r="C284" i="55"/>
  <c r="E395" i="56"/>
  <c r="C346" i="55"/>
  <c r="E330" i="56"/>
  <c r="C281" i="55"/>
  <c r="E381" i="56"/>
  <c r="C332" i="55"/>
  <c r="E384" i="56"/>
  <c r="C335" i="55"/>
  <c r="E15" i="49"/>
  <c r="G15" i="49"/>
  <c r="M18" i="55" s="1"/>
  <c r="AA18" i="55" s="1"/>
  <c r="G11" i="49"/>
  <c r="E11" i="49"/>
  <c r="E9" i="56"/>
  <c r="F9" i="56"/>
  <c r="E10" i="56"/>
  <c r="F10" i="56"/>
  <c r="E11" i="56"/>
  <c r="F11" i="56"/>
  <c r="E12" i="56"/>
  <c r="F12" i="56"/>
  <c r="E13" i="56"/>
  <c r="F13" i="56"/>
  <c r="E14" i="56"/>
  <c r="F14" i="56"/>
  <c r="F8" i="56"/>
  <c r="E8" i="56"/>
  <c r="X33" i="54" l="1"/>
  <c r="W33" i="54"/>
  <c r="M174" i="55"/>
  <c r="M122" i="55"/>
  <c r="AA122" i="55"/>
  <c r="AA70" i="55"/>
  <c r="M278" i="55"/>
  <c r="M226" i="55"/>
  <c r="M1008" i="55" s="1"/>
  <c r="M70" i="55"/>
  <c r="G23" i="49"/>
  <c r="E23" i="49"/>
  <c r="B25" i="49"/>
  <c r="D24" i="49"/>
  <c r="F24" i="49"/>
  <c r="E394" i="56"/>
  <c r="C345" i="55"/>
  <c r="E393" i="56"/>
  <c r="C344" i="55"/>
  <c r="M330" i="55"/>
  <c r="C387" i="55"/>
  <c r="E436" i="56"/>
  <c r="E382" i="56"/>
  <c r="C333" i="55"/>
  <c r="C384" i="55"/>
  <c r="E433" i="56"/>
  <c r="C336" i="55"/>
  <c r="E385" i="56"/>
  <c r="C392" i="55"/>
  <c r="E441" i="56"/>
  <c r="E431" i="56"/>
  <c r="C382" i="55"/>
  <c r="E398" i="56"/>
  <c r="C349" i="55"/>
  <c r="C334" i="55"/>
  <c r="E383" i="56"/>
  <c r="E388" i="56"/>
  <c r="C339" i="55"/>
  <c r="E396" i="56"/>
  <c r="C347" i="55"/>
  <c r="E447" i="56"/>
  <c r="C398" i="55"/>
  <c r="E439" i="56"/>
  <c r="C390" i="55"/>
  <c r="C342" i="55"/>
  <c r="E391" i="56"/>
  <c r="E386" i="56"/>
  <c r="C337" i="55"/>
  <c r="E390" i="56"/>
  <c r="C341" i="55"/>
  <c r="C38" i="55"/>
  <c r="W38" i="55" s="1"/>
  <c r="C400" i="55"/>
  <c r="E449" i="56"/>
  <c r="E380" i="56"/>
  <c r="C331" i="55"/>
  <c r="C395" i="55"/>
  <c r="E444" i="56"/>
  <c r="C88" i="49"/>
  <c r="D88" i="49"/>
  <c r="E88" i="49"/>
  <c r="F88" i="49"/>
  <c r="E15" i="54"/>
  <c r="D15" i="54"/>
  <c r="D19" i="54"/>
  <c r="E19" i="54"/>
  <c r="V26" i="54"/>
  <c r="P26" i="54"/>
  <c r="O26" i="54"/>
  <c r="N26" i="54"/>
  <c r="E32" i="54"/>
  <c r="M32" i="54" s="1"/>
  <c r="T32" i="54" s="1"/>
  <c r="E31" i="54"/>
  <c r="M31" i="54" s="1"/>
  <c r="T31" i="54" s="1"/>
  <c r="E30" i="54"/>
  <c r="M30" i="54" s="1"/>
  <c r="T30" i="54" s="1"/>
  <c r="E29" i="54"/>
  <c r="M29" i="54" s="1"/>
  <c r="T29" i="54" s="1"/>
  <c r="E28" i="54"/>
  <c r="M28" i="54" s="1"/>
  <c r="T28" i="54" s="1"/>
  <c r="E27" i="54"/>
  <c r="M27" i="54" s="1"/>
  <c r="T27" i="54" s="1"/>
  <c r="M26" i="54"/>
  <c r="A12" i="55"/>
  <c r="B12" i="55"/>
  <c r="A13" i="55"/>
  <c r="B13" i="55"/>
  <c r="A14" i="55"/>
  <c r="B14" i="55"/>
  <c r="A15" i="55"/>
  <c r="B15" i="55"/>
  <c r="A16" i="55"/>
  <c r="B16" i="55"/>
  <c r="A17" i="55"/>
  <c r="B17" i="55"/>
  <c r="A63" i="55"/>
  <c r="B63" i="55"/>
  <c r="A64" i="55"/>
  <c r="B64" i="55"/>
  <c r="A65" i="55"/>
  <c r="B65" i="55"/>
  <c r="A66" i="55"/>
  <c r="B66" i="55"/>
  <c r="A67" i="55"/>
  <c r="B67" i="55"/>
  <c r="A68" i="55"/>
  <c r="B68" i="55"/>
  <c r="A69" i="55"/>
  <c r="B69" i="55"/>
  <c r="A115" i="55"/>
  <c r="B115" i="55"/>
  <c r="A116" i="55"/>
  <c r="B116" i="55"/>
  <c r="A117" i="55"/>
  <c r="B117" i="55"/>
  <c r="A118" i="55"/>
  <c r="B118" i="55"/>
  <c r="A119" i="55"/>
  <c r="B119" i="55"/>
  <c r="A120" i="55"/>
  <c r="B120" i="55"/>
  <c r="A121" i="55"/>
  <c r="B121" i="55"/>
  <c r="A167" i="55"/>
  <c r="B167" i="55"/>
  <c r="A168" i="55"/>
  <c r="B168" i="55"/>
  <c r="A169" i="55"/>
  <c r="B169" i="55"/>
  <c r="A170" i="55"/>
  <c r="B170" i="55"/>
  <c r="A171" i="55"/>
  <c r="B171" i="55"/>
  <c r="A172" i="55"/>
  <c r="B172" i="55"/>
  <c r="A173" i="55"/>
  <c r="B173" i="55"/>
  <c r="A219" i="55"/>
  <c r="B219" i="55"/>
  <c r="A220" i="55"/>
  <c r="B220" i="55"/>
  <c r="A221" i="55"/>
  <c r="B221" i="55"/>
  <c r="A222" i="55"/>
  <c r="B222" i="55"/>
  <c r="A223" i="55"/>
  <c r="B223" i="55"/>
  <c r="A224" i="55"/>
  <c r="B224" i="55"/>
  <c r="A225" i="55"/>
  <c r="B225" i="55"/>
  <c r="A271" i="55"/>
  <c r="B271" i="55"/>
  <c r="A272" i="55"/>
  <c r="B272" i="55"/>
  <c r="A273" i="55"/>
  <c r="B273" i="55"/>
  <c r="A274" i="55"/>
  <c r="B274" i="55"/>
  <c r="A275" i="55"/>
  <c r="B275" i="55"/>
  <c r="A276" i="55"/>
  <c r="B276" i="55"/>
  <c r="A277" i="55"/>
  <c r="B277" i="55"/>
  <c r="A323" i="55"/>
  <c r="B323" i="55"/>
  <c r="A324" i="55"/>
  <c r="B324" i="55"/>
  <c r="A325" i="55"/>
  <c r="B325" i="55"/>
  <c r="A326" i="55"/>
  <c r="B326" i="55"/>
  <c r="A327" i="55"/>
  <c r="B327" i="55"/>
  <c r="A328" i="55"/>
  <c r="B328" i="55"/>
  <c r="A329" i="55"/>
  <c r="B329" i="55"/>
  <c r="A375" i="55"/>
  <c r="B375" i="55"/>
  <c r="A376" i="55"/>
  <c r="B376" i="55"/>
  <c r="A377" i="55"/>
  <c r="B377" i="55"/>
  <c r="A378" i="55"/>
  <c r="B378" i="55"/>
  <c r="A379" i="55"/>
  <c r="B379" i="55"/>
  <c r="A380" i="55"/>
  <c r="B380" i="55"/>
  <c r="A381" i="55"/>
  <c r="B381" i="55"/>
  <c r="A427" i="55"/>
  <c r="B427" i="55"/>
  <c r="A428" i="55"/>
  <c r="B428" i="55"/>
  <c r="A429" i="55"/>
  <c r="B429" i="55"/>
  <c r="A430" i="55"/>
  <c r="B430" i="55"/>
  <c r="A431" i="55"/>
  <c r="B431" i="55"/>
  <c r="A432" i="55"/>
  <c r="B432" i="55"/>
  <c r="A433" i="55"/>
  <c r="B433" i="55"/>
  <c r="B11" i="55"/>
  <c r="A11" i="55"/>
  <c r="I40" i="55" l="1"/>
  <c r="I41" i="55"/>
  <c r="I44" i="55"/>
  <c r="I39" i="55"/>
  <c r="I42" i="55"/>
  <c r="I46" i="55"/>
  <c r="I92" i="55"/>
  <c r="I96" i="55"/>
  <c r="I144" i="55"/>
  <c r="I978" i="55" s="1"/>
  <c r="I50" i="55"/>
  <c r="I94" i="55"/>
  <c r="I98" i="55"/>
  <c r="I49" i="55"/>
  <c r="I93" i="55"/>
  <c r="I48" i="55"/>
  <c r="I91" i="55"/>
  <c r="I43" i="55"/>
  <c r="I45" i="55"/>
  <c r="I146" i="55"/>
  <c r="I980" i="55" s="1"/>
  <c r="I95" i="55"/>
  <c r="I47" i="55"/>
  <c r="I150" i="55"/>
  <c r="I984" i="55" s="1"/>
  <c r="I143" i="55"/>
  <c r="I977" i="55" s="1"/>
  <c r="I97" i="55"/>
  <c r="I148" i="55"/>
  <c r="I982" i="55" s="1"/>
  <c r="I100" i="55"/>
  <c r="I102" i="55"/>
  <c r="I52" i="55"/>
  <c r="I101" i="55"/>
  <c r="I145" i="55"/>
  <c r="I979" i="55" s="1"/>
  <c r="I196" i="55"/>
  <c r="I53" i="55"/>
  <c r="I58" i="55"/>
  <c r="I99" i="55"/>
  <c r="I54" i="55"/>
  <c r="I106" i="55"/>
  <c r="I147" i="55"/>
  <c r="I981" i="55" s="1"/>
  <c r="I104" i="55"/>
  <c r="I195" i="55"/>
  <c r="I51" i="55"/>
  <c r="I197" i="55"/>
  <c r="I248" i="55"/>
  <c r="I1030" i="55" s="1"/>
  <c r="I105" i="55"/>
  <c r="I56" i="55"/>
  <c r="I154" i="55"/>
  <c r="I988" i="55" s="1"/>
  <c r="I202" i="55"/>
  <c r="I198" i="55"/>
  <c r="I57" i="55"/>
  <c r="I149" i="55"/>
  <c r="I983" i="55" s="1"/>
  <c r="I200" i="55"/>
  <c r="I152" i="55"/>
  <c r="I986" i="55" s="1"/>
  <c r="I153" i="55"/>
  <c r="I987" i="55" s="1"/>
  <c r="I110" i="55"/>
  <c r="I158" i="55"/>
  <c r="I992" i="55" s="1"/>
  <c r="I199" i="55"/>
  <c r="I201" i="55"/>
  <c r="I108" i="55"/>
  <c r="I300" i="55"/>
  <c r="I206" i="55"/>
  <c r="I61" i="55"/>
  <c r="I59" i="55"/>
  <c r="I157" i="55"/>
  <c r="I991" i="55" s="1"/>
  <c r="I205" i="55"/>
  <c r="I156" i="55"/>
  <c r="I990" i="55" s="1"/>
  <c r="I151" i="55"/>
  <c r="I985" i="55" s="1"/>
  <c r="I204" i="55"/>
  <c r="I254" i="55"/>
  <c r="I1036" i="55" s="1"/>
  <c r="I250" i="55"/>
  <c r="I1032" i="55" s="1"/>
  <c r="I55" i="55"/>
  <c r="I62" i="55"/>
  <c r="I109" i="55"/>
  <c r="I249" i="55"/>
  <c r="I1031" i="55" s="1"/>
  <c r="I252" i="55"/>
  <c r="I1034" i="55" s="1"/>
  <c r="I247" i="55"/>
  <c r="I1029" i="55" s="1"/>
  <c r="I103" i="55"/>
  <c r="I304" i="55"/>
  <c r="I258" i="55"/>
  <c r="I1040" i="55" s="1"/>
  <c r="I210" i="55"/>
  <c r="I203" i="55"/>
  <c r="I111" i="55"/>
  <c r="I209" i="55"/>
  <c r="I161" i="55"/>
  <c r="I995" i="55" s="1"/>
  <c r="I113" i="55"/>
  <c r="I257" i="55"/>
  <c r="I1039" i="55" s="1"/>
  <c r="I306" i="55"/>
  <c r="I301" i="55"/>
  <c r="I160" i="55"/>
  <c r="I994" i="55" s="1"/>
  <c r="I352" i="55"/>
  <c r="I60" i="55"/>
  <c r="I162" i="55"/>
  <c r="I996" i="55" s="1"/>
  <c r="I107" i="55"/>
  <c r="I299" i="55"/>
  <c r="I302" i="55"/>
  <c r="I256" i="55"/>
  <c r="I1038" i="55" s="1"/>
  <c r="I208" i="55"/>
  <c r="I114" i="55"/>
  <c r="I253" i="55"/>
  <c r="I1035" i="55" s="1"/>
  <c r="I155" i="55"/>
  <c r="I989" i="55" s="1"/>
  <c r="I251" i="55"/>
  <c r="I1033" i="55" s="1"/>
  <c r="I255" i="55"/>
  <c r="I1037" i="55" s="1"/>
  <c r="I159" i="55"/>
  <c r="I993" i="55" s="1"/>
  <c r="I207" i="55"/>
  <c r="I309" i="55"/>
  <c r="I356" i="55"/>
  <c r="I354" i="55"/>
  <c r="I262" i="55"/>
  <c r="I1044" i="55" s="1"/>
  <c r="I261" i="55"/>
  <c r="I1043" i="55" s="1"/>
  <c r="I166" i="55"/>
  <c r="I1000" i="55" s="1"/>
  <c r="I214" i="55"/>
  <c r="I456" i="55"/>
  <c r="I112" i="55"/>
  <c r="I353" i="55"/>
  <c r="I260" i="55"/>
  <c r="I1042" i="55" s="1"/>
  <c r="I163" i="55"/>
  <c r="I997" i="55" s="1"/>
  <c r="I303" i="55"/>
  <c r="I213" i="55"/>
  <c r="I305" i="55"/>
  <c r="I358" i="55"/>
  <c r="I212" i="55"/>
  <c r="I404" i="55"/>
  <c r="I310" i="55"/>
  <c r="I308" i="55"/>
  <c r="I165" i="55"/>
  <c r="I999" i="55" s="1"/>
  <c r="I351" i="55"/>
  <c r="I164" i="55"/>
  <c r="I998" i="55" s="1"/>
  <c r="I460" i="55"/>
  <c r="I362" i="55"/>
  <c r="I312" i="55"/>
  <c r="I355" i="55"/>
  <c r="I313" i="55"/>
  <c r="I259" i="55"/>
  <c r="I1041" i="55" s="1"/>
  <c r="I360" i="55"/>
  <c r="I403" i="55"/>
  <c r="I410" i="55"/>
  <c r="I215" i="55"/>
  <c r="I314" i="55"/>
  <c r="I266" i="55"/>
  <c r="I1048" i="55" s="1"/>
  <c r="I361" i="55"/>
  <c r="I357" i="55"/>
  <c r="I211" i="55"/>
  <c r="I455" i="55"/>
  <c r="I264" i="55"/>
  <c r="I1046" i="55" s="1"/>
  <c r="I462" i="55"/>
  <c r="I458" i="55"/>
  <c r="I265" i="55"/>
  <c r="I1047" i="55" s="1"/>
  <c r="I457" i="55"/>
  <c r="I217" i="55"/>
  <c r="I408" i="55"/>
  <c r="I307" i="55"/>
  <c r="I218" i="55"/>
  <c r="I406" i="55"/>
  <c r="I405" i="55"/>
  <c r="I461" i="55"/>
  <c r="I412" i="55"/>
  <c r="I466" i="55"/>
  <c r="I316" i="55"/>
  <c r="I365" i="55"/>
  <c r="I364" i="55"/>
  <c r="I464" i="55"/>
  <c r="I267" i="55"/>
  <c r="I1049" i="55" s="1"/>
  <c r="I270" i="55"/>
  <c r="I1052" i="55" s="1"/>
  <c r="I311" i="55"/>
  <c r="I459" i="55"/>
  <c r="I263" i="55"/>
  <c r="I1045" i="55" s="1"/>
  <c r="I216" i="55"/>
  <c r="I407" i="55"/>
  <c r="I465" i="55"/>
  <c r="I318" i="55"/>
  <c r="I414" i="55"/>
  <c r="I317" i="55"/>
  <c r="I409" i="55"/>
  <c r="I359" i="55"/>
  <c r="I366" i="55"/>
  <c r="I269" i="55"/>
  <c r="I1051" i="55" s="1"/>
  <c r="I413" i="55"/>
  <c r="I363" i="55"/>
  <c r="I268" i="55"/>
  <c r="I1050" i="55" s="1"/>
  <c r="I319" i="55"/>
  <c r="I322" i="55"/>
  <c r="I470" i="55"/>
  <c r="I416" i="55"/>
  <c r="I321" i="55"/>
  <c r="I463" i="55"/>
  <c r="I315" i="55"/>
  <c r="I411" i="55"/>
  <c r="I370" i="55"/>
  <c r="I417" i="55"/>
  <c r="I368" i="55"/>
  <c r="I418" i="55"/>
  <c r="I369" i="55"/>
  <c r="I469" i="55"/>
  <c r="I468" i="55"/>
  <c r="I422" i="55"/>
  <c r="I420" i="55"/>
  <c r="I472" i="55"/>
  <c r="I374" i="55"/>
  <c r="I421" i="55"/>
  <c r="I467" i="55"/>
  <c r="I473" i="55"/>
  <c r="I371" i="55"/>
  <c r="I373" i="55"/>
  <c r="I320" i="55"/>
  <c r="I415" i="55"/>
  <c r="I367" i="55"/>
  <c r="I474" i="55"/>
  <c r="I419" i="55"/>
  <c r="I478" i="55"/>
  <c r="I423" i="55"/>
  <c r="I471" i="55"/>
  <c r="I477" i="55"/>
  <c r="I475" i="55"/>
  <c r="I426" i="55"/>
  <c r="I372" i="55"/>
  <c r="I425" i="55"/>
  <c r="I476" i="55"/>
  <c r="I424" i="55"/>
  <c r="U29" i="54"/>
  <c r="X29" i="54" s="1"/>
  <c r="U28" i="54"/>
  <c r="X28" i="54" s="1"/>
  <c r="U30" i="54"/>
  <c r="X30" i="54" s="1"/>
  <c r="U31" i="54"/>
  <c r="X31" i="54" s="1"/>
  <c r="U32" i="54"/>
  <c r="X32" i="54" s="1"/>
  <c r="U27" i="54"/>
  <c r="X27" i="54" s="1"/>
  <c r="I281" i="55"/>
  <c r="I285" i="55"/>
  <c r="I279" i="55"/>
  <c r="I346" i="55"/>
  <c r="I330" i="55"/>
  <c r="T26" i="54"/>
  <c r="I37" i="55"/>
  <c r="I88" i="55"/>
  <c r="I34" i="55"/>
  <c r="I27" i="55"/>
  <c r="I25" i="55"/>
  <c r="I83" i="55"/>
  <c r="I86" i="55"/>
  <c r="I26" i="55"/>
  <c r="I23" i="55"/>
  <c r="I19" i="55"/>
  <c r="I30" i="55"/>
  <c r="I32" i="55"/>
  <c r="I35" i="55"/>
  <c r="I33" i="55"/>
  <c r="I36" i="55"/>
  <c r="I72" i="55"/>
  <c r="I75" i="55"/>
  <c r="I18" i="55"/>
  <c r="I24" i="55"/>
  <c r="I21" i="55"/>
  <c r="I31" i="55"/>
  <c r="I70" i="55"/>
  <c r="I20" i="55"/>
  <c r="I80" i="55"/>
  <c r="I22" i="55"/>
  <c r="I28" i="55"/>
  <c r="I78" i="55"/>
  <c r="I29" i="55"/>
  <c r="I140" i="55"/>
  <c r="I138" i="55"/>
  <c r="I85" i="55"/>
  <c r="I71" i="55"/>
  <c r="I77" i="55"/>
  <c r="I84" i="55"/>
  <c r="I122" i="55"/>
  <c r="I74" i="55"/>
  <c r="I127" i="55"/>
  <c r="I135" i="55"/>
  <c r="I124" i="55"/>
  <c r="I82" i="55"/>
  <c r="I130" i="55"/>
  <c r="I76" i="55"/>
  <c r="I87" i="55"/>
  <c r="I79" i="55"/>
  <c r="I73" i="55"/>
  <c r="I89" i="55"/>
  <c r="I81" i="55"/>
  <c r="I132" i="55"/>
  <c r="I125" i="55"/>
  <c r="I129" i="55"/>
  <c r="I137" i="55"/>
  <c r="I192" i="55"/>
  <c r="I179" i="55"/>
  <c r="I134" i="55"/>
  <c r="I128" i="55"/>
  <c r="I123" i="55"/>
  <c r="I182" i="55"/>
  <c r="I184" i="55"/>
  <c r="I133" i="55"/>
  <c r="I190" i="55"/>
  <c r="I174" i="55"/>
  <c r="I187" i="55"/>
  <c r="I141" i="55"/>
  <c r="I126" i="55"/>
  <c r="I136" i="55"/>
  <c r="I176" i="55"/>
  <c r="I139" i="55"/>
  <c r="I131" i="55"/>
  <c r="I185" i="55"/>
  <c r="I193" i="55"/>
  <c r="I189" i="55"/>
  <c r="I188" i="55"/>
  <c r="I177" i="55"/>
  <c r="I226" i="55"/>
  <c r="I1008" i="55" s="1"/>
  <c r="I231" i="55"/>
  <c r="I1013" i="55" s="1"/>
  <c r="I244" i="55"/>
  <c r="I1026" i="55" s="1"/>
  <c r="I183" i="55"/>
  <c r="I236" i="55"/>
  <c r="I1018" i="55" s="1"/>
  <c r="I234" i="55"/>
  <c r="I1016" i="55" s="1"/>
  <c r="I242" i="55"/>
  <c r="I1024" i="55" s="1"/>
  <c r="I175" i="55"/>
  <c r="I181" i="55"/>
  <c r="I191" i="55"/>
  <c r="I186" i="55"/>
  <c r="I239" i="55"/>
  <c r="I1021" i="55" s="1"/>
  <c r="I178" i="55"/>
  <c r="I228" i="55"/>
  <c r="I1010" i="55" s="1"/>
  <c r="I180" i="55"/>
  <c r="I296" i="55"/>
  <c r="I227" i="55"/>
  <c r="I1009" i="55" s="1"/>
  <c r="I241" i="55"/>
  <c r="I1023" i="55" s="1"/>
  <c r="I238" i="55"/>
  <c r="I1020" i="55" s="1"/>
  <c r="I283" i="55"/>
  <c r="I291" i="55"/>
  <c r="I229" i="55"/>
  <c r="I1011" i="55" s="1"/>
  <c r="I294" i="55"/>
  <c r="I245" i="55"/>
  <c r="I1027" i="55" s="1"/>
  <c r="I235" i="55"/>
  <c r="I1017" i="55" s="1"/>
  <c r="I280" i="55"/>
  <c r="I230" i="55"/>
  <c r="I1012" i="55" s="1"/>
  <c r="I237" i="55"/>
  <c r="I1019" i="55" s="1"/>
  <c r="I233" i="55"/>
  <c r="I1015" i="55" s="1"/>
  <c r="I286" i="55"/>
  <c r="I278" i="55"/>
  <c r="I240" i="55"/>
  <c r="I1022" i="55" s="1"/>
  <c r="I288" i="55"/>
  <c r="I243" i="55"/>
  <c r="I1025" i="55" s="1"/>
  <c r="I232" i="55"/>
  <c r="I1014" i="55" s="1"/>
  <c r="I340" i="55"/>
  <c r="I348" i="55"/>
  <c r="I287" i="55"/>
  <c r="I338" i="55"/>
  <c r="I282" i="55"/>
  <c r="I284" i="55"/>
  <c r="I289" i="55"/>
  <c r="G24" i="49"/>
  <c r="E24" i="49"/>
  <c r="I292" i="55"/>
  <c r="AA174" i="55"/>
  <c r="I290" i="55"/>
  <c r="I335" i="55"/>
  <c r="I343" i="55"/>
  <c r="I295" i="55"/>
  <c r="I293" i="55"/>
  <c r="I297" i="55"/>
  <c r="I332" i="55"/>
  <c r="D25" i="49"/>
  <c r="F25" i="49"/>
  <c r="B26" i="49"/>
  <c r="I331" i="55"/>
  <c r="I400" i="55"/>
  <c r="I390" i="55"/>
  <c r="C447" i="55"/>
  <c r="I334" i="55"/>
  <c r="I336" i="55"/>
  <c r="I395" i="55"/>
  <c r="I341" i="55"/>
  <c r="I349" i="55"/>
  <c r="C436" i="55"/>
  <c r="I398" i="55"/>
  <c r="I345" i="55"/>
  <c r="E450" i="56"/>
  <c r="C401" i="55"/>
  <c r="M382" i="55"/>
  <c r="I382" i="55"/>
  <c r="C450" i="55"/>
  <c r="E446" i="56"/>
  <c r="C397" i="55"/>
  <c r="I339" i="55"/>
  <c r="C394" i="55"/>
  <c r="E443" i="56"/>
  <c r="I347" i="55"/>
  <c r="C444" i="55"/>
  <c r="I333" i="55"/>
  <c r="I344" i="55"/>
  <c r="E442" i="56"/>
  <c r="C393" i="55"/>
  <c r="I384" i="55"/>
  <c r="C383" i="55"/>
  <c r="E432" i="56"/>
  <c r="C391" i="55"/>
  <c r="E440" i="56"/>
  <c r="C434" i="55"/>
  <c r="C452" i="55"/>
  <c r="I342" i="55"/>
  <c r="C399" i="55"/>
  <c r="E448" i="56"/>
  <c r="I392" i="55"/>
  <c r="E434" i="56"/>
  <c r="C385" i="55"/>
  <c r="C396" i="55"/>
  <c r="E445" i="56"/>
  <c r="I337" i="55"/>
  <c r="C386" i="55"/>
  <c r="E435" i="56"/>
  <c r="C388" i="55"/>
  <c r="E437" i="56"/>
  <c r="C439" i="55"/>
  <c r="E438" i="56"/>
  <c r="C389" i="55"/>
  <c r="C442" i="55"/>
  <c r="I387" i="55"/>
  <c r="D377" i="55"/>
  <c r="G377" i="55" s="1"/>
  <c r="D325" i="55"/>
  <c r="G325" i="55" s="1"/>
  <c r="D273" i="55"/>
  <c r="G273" i="55" s="1"/>
  <c r="D225" i="55"/>
  <c r="G225" i="55" s="1"/>
  <c r="D221" i="55"/>
  <c r="G221" i="55" s="1"/>
  <c r="D17" i="55"/>
  <c r="G17" i="55" s="1"/>
  <c r="D13" i="55"/>
  <c r="G13" i="55" s="1"/>
  <c r="D427" i="55"/>
  <c r="G427" i="55" s="1"/>
  <c r="D323" i="55"/>
  <c r="G323" i="55" s="1"/>
  <c r="D219" i="55"/>
  <c r="G219" i="55" s="1"/>
  <c r="D167" i="55"/>
  <c r="G167" i="55" s="1"/>
  <c r="D119" i="55"/>
  <c r="G119" i="55" s="1"/>
  <c r="D329" i="55"/>
  <c r="G329" i="55" s="1"/>
  <c r="D431" i="55"/>
  <c r="G431" i="55" s="1"/>
  <c r="D378" i="55"/>
  <c r="G378" i="55" s="1"/>
  <c r="D326" i="55"/>
  <c r="G326" i="55" s="1"/>
  <c r="D170" i="55"/>
  <c r="G170" i="55" s="1"/>
  <c r="D66" i="55"/>
  <c r="G66" i="55" s="1"/>
  <c r="D379" i="55"/>
  <c r="G379" i="55" s="1"/>
  <c r="D375" i="55"/>
  <c r="G375" i="55" s="1"/>
  <c r="D275" i="55"/>
  <c r="G275" i="55" s="1"/>
  <c r="D271" i="55"/>
  <c r="G271" i="55" s="1"/>
  <c r="D115" i="55"/>
  <c r="G115" i="55" s="1"/>
  <c r="D67" i="55"/>
  <c r="G67" i="55" s="1"/>
  <c r="D63" i="55"/>
  <c r="G63" i="55" s="1"/>
  <c r="D327" i="55"/>
  <c r="G327" i="55" s="1"/>
  <c r="D168" i="55"/>
  <c r="G168" i="55" s="1"/>
  <c r="D430" i="55"/>
  <c r="G430" i="55" s="1"/>
  <c r="D223" i="55"/>
  <c r="G223" i="55" s="1"/>
  <c r="D433" i="55"/>
  <c r="G433" i="55" s="1"/>
  <c r="D429" i="55"/>
  <c r="G429" i="55" s="1"/>
  <c r="D274" i="55"/>
  <c r="G274" i="55" s="1"/>
  <c r="D222" i="55"/>
  <c r="G222" i="55" s="1"/>
  <c r="D171" i="55"/>
  <c r="G171" i="55" s="1"/>
  <c r="D15" i="55"/>
  <c r="G15" i="55" s="1"/>
  <c r="D118" i="55"/>
  <c r="G118" i="55" s="1"/>
  <c r="D376" i="55"/>
  <c r="G376" i="55" s="1"/>
  <c r="D169" i="55"/>
  <c r="G169" i="55" s="1"/>
  <c r="D121" i="55"/>
  <c r="G121" i="55" s="1"/>
  <c r="D117" i="55"/>
  <c r="G117" i="55" s="1"/>
  <c r="D428" i="55"/>
  <c r="G428" i="55" s="1"/>
  <c r="D220" i="55"/>
  <c r="G220" i="55" s="1"/>
  <c r="D12" i="55"/>
  <c r="G12" i="55" s="1"/>
  <c r="D120" i="55"/>
  <c r="G120" i="55" s="1"/>
  <c r="D65" i="55"/>
  <c r="G65" i="55" s="1"/>
  <c r="D14" i="55"/>
  <c r="G14" i="55" s="1"/>
  <c r="D324" i="55"/>
  <c r="G324" i="55" s="1"/>
  <c r="D68" i="55"/>
  <c r="G68" i="55" s="1"/>
  <c r="D16" i="55"/>
  <c r="G16" i="55" s="1"/>
  <c r="D11" i="55"/>
  <c r="G11" i="55" s="1"/>
  <c r="D381" i="55"/>
  <c r="G381" i="55" s="1"/>
  <c r="D277" i="55"/>
  <c r="G277" i="55" s="1"/>
  <c r="D173" i="55"/>
  <c r="G173" i="55" s="1"/>
  <c r="D116" i="55"/>
  <c r="G116" i="55" s="1"/>
  <c r="D69" i="55"/>
  <c r="G69" i="55" s="1"/>
  <c r="D224" i="55"/>
  <c r="G224" i="55" s="1"/>
  <c r="D380" i="55"/>
  <c r="G380" i="55" s="1"/>
  <c r="D276" i="55"/>
  <c r="G276" i="55" s="1"/>
  <c r="D172" i="55"/>
  <c r="G172" i="55" s="1"/>
  <c r="D432" i="55"/>
  <c r="G432" i="55" s="1"/>
  <c r="D328" i="55"/>
  <c r="G328" i="55" s="1"/>
  <c r="D272" i="55"/>
  <c r="G272" i="55" s="1"/>
  <c r="D64" i="55"/>
  <c r="G64" i="55" s="1"/>
  <c r="C15" i="55"/>
  <c r="W15" i="55" s="1"/>
  <c r="C16" i="55"/>
  <c r="W16" i="55" s="1"/>
  <c r="C14" i="55"/>
  <c r="W14" i="55" s="1"/>
  <c r="C12" i="55"/>
  <c r="W12" i="55" s="1"/>
  <c r="C13" i="55"/>
  <c r="W13" i="55" s="1"/>
  <c r="C17" i="55"/>
  <c r="W17" i="55" s="1"/>
  <c r="I965" i="55" l="1"/>
  <c r="I973" i="55"/>
  <c r="I967" i="55"/>
  <c r="I971" i="55"/>
  <c r="I969" i="55"/>
  <c r="I963" i="55"/>
  <c r="I970" i="55"/>
  <c r="I959" i="55"/>
  <c r="I964" i="55"/>
  <c r="I968" i="55"/>
  <c r="I960" i="55"/>
  <c r="I966" i="55"/>
  <c r="I975" i="55"/>
  <c r="I962" i="55"/>
  <c r="I972" i="55"/>
  <c r="I961" i="55"/>
  <c r="I974" i="55"/>
  <c r="W31" i="54"/>
  <c r="W30" i="54"/>
  <c r="W28" i="54"/>
  <c r="W29" i="54"/>
  <c r="W32" i="54"/>
  <c r="W27" i="54"/>
  <c r="E25" i="49"/>
  <c r="G25" i="49"/>
  <c r="I958" i="55"/>
  <c r="I956" i="55"/>
  <c r="I957" i="55"/>
  <c r="F26" i="49"/>
  <c r="D26" i="49"/>
  <c r="B27" i="49"/>
  <c r="I955" i="55"/>
  <c r="I442" i="55"/>
  <c r="C440" i="55"/>
  <c r="I385" i="55"/>
  <c r="I452" i="55"/>
  <c r="I444" i="55"/>
  <c r="I397" i="55"/>
  <c r="I396" i="55"/>
  <c r="I388" i="55"/>
  <c r="C437" i="55"/>
  <c r="C449" i="55"/>
  <c r="I447" i="55"/>
  <c r="I439" i="55"/>
  <c r="I450" i="55"/>
  <c r="C441" i="55"/>
  <c r="I386" i="55"/>
  <c r="C445" i="55"/>
  <c r="I393" i="55"/>
  <c r="C451" i="55"/>
  <c r="C443" i="55"/>
  <c r="C446" i="55"/>
  <c r="I436" i="55"/>
  <c r="I399" i="55"/>
  <c r="I391" i="55"/>
  <c r="I394" i="55"/>
  <c r="I389" i="55"/>
  <c r="C438" i="55"/>
  <c r="M434" i="55"/>
  <c r="M955" i="55" s="1"/>
  <c r="I434" i="55"/>
  <c r="C448" i="55"/>
  <c r="C435" i="55"/>
  <c r="I401" i="55"/>
  <c r="I383" i="55"/>
  <c r="C453" i="55"/>
  <c r="F17" i="49"/>
  <c r="D17" i="49"/>
  <c r="B28" i="49" l="1"/>
  <c r="F27" i="49"/>
  <c r="D27" i="49"/>
  <c r="G26" i="49"/>
  <c r="E26" i="49"/>
  <c r="I451" i="55"/>
  <c r="I448" i="55"/>
  <c r="I445" i="55"/>
  <c r="I440" i="55"/>
  <c r="I441" i="55"/>
  <c r="I438" i="55"/>
  <c r="I446" i="55"/>
  <c r="I437" i="55"/>
  <c r="I435" i="55"/>
  <c r="I449" i="55"/>
  <c r="I453" i="55"/>
  <c r="I443" i="55"/>
  <c r="D19" i="49"/>
  <c r="F19" i="49"/>
  <c r="F18" i="49"/>
  <c r="D18" i="49"/>
  <c r="D16" i="49"/>
  <c r="F16" i="49"/>
  <c r="G17" i="49"/>
  <c r="E17" i="49"/>
  <c r="U41" i="54" l="1"/>
  <c r="U42" i="54"/>
  <c r="U38" i="54"/>
  <c r="U40" i="54"/>
  <c r="U43" i="54"/>
  <c r="U35" i="54"/>
  <c r="U39" i="54"/>
  <c r="U44" i="54"/>
  <c r="U37" i="54"/>
  <c r="M443" i="55"/>
  <c r="M445" i="55"/>
  <c r="M967" i="55" s="1"/>
  <c r="M440" i="55"/>
  <c r="M962" i="55" s="1"/>
  <c r="M441" i="55"/>
  <c r="E27" i="49"/>
  <c r="G27" i="49"/>
  <c r="M446" i="55" s="1"/>
  <c r="M77" i="55"/>
  <c r="M128" i="55"/>
  <c r="M236" i="55"/>
  <c r="M1018" i="55" s="1"/>
  <c r="M234" i="55"/>
  <c r="M1016" i="55" s="1"/>
  <c r="M132" i="55"/>
  <c r="M29" i="55"/>
  <c r="M72" i="55"/>
  <c r="M127" i="55"/>
  <c r="M179" i="55"/>
  <c r="M129" i="55"/>
  <c r="M180" i="55"/>
  <c r="M75" i="55"/>
  <c r="M182" i="55"/>
  <c r="M185" i="55"/>
  <c r="M79" i="55"/>
  <c r="M20" i="55"/>
  <c r="M131" i="55"/>
  <c r="M183" i="55"/>
  <c r="M134" i="55"/>
  <c r="M130" i="55"/>
  <c r="M238" i="55"/>
  <c r="M1020" i="55" s="1"/>
  <c r="M76" i="55"/>
  <c r="M25" i="55"/>
  <c r="M237" i="55"/>
  <c r="M1019" i="55" s="1"/>
  <c r="M233" i="55"/>
  <c r="M1015" i="55" s="1"/>
  <c r="M235" i="55"/>
  <c r="M1017" i="55" s="1"/>
  <c r="M124" i="55"/>
  <c r="M228" i="55"/>
  <c r="M1010" i="55" s="1"/>
  <c r="M81" i="55"/>
  <c r="M78" i="55"/>
  <c r="M186" i="55"/>
  <c r="M280" i="55"/>
  <c r="M286" i="55"/>
  <c r="M184" i="55"/>
  <c r="M232" i="55"/>
  <c r="M1014" i="55" s="1"/>
  <c r="M26" i="55"/>
  <c r="M181" i="55"/>
  <c r="M231" i="55"/>
  <c r="M1013" i="55" s="1"/>
  <c r="M28" i="55"/>
  <c r="M23" i="55"/>
  <c r="M133" i="55"/>
  <c r="M283" i="55"/>
  <c r="M288" i="55"/>
  <c r="M27" i="55"/>
  <c r="M176" i="55"/>
  <c r="M80" i="55"/>
  <c r="M289" i="55"/>
  <c r="M284" i="55"/>
  <c r="M338" i="55"/>
  <c r="M287" i="55"/>
  <c r="M332" i="55"/>
  <c r="M335" i="55"/>
  <c r="M340" i="55"/>
  <c r="M290" i="55"/>
  <c r="M285" i="55"/>
  <c r="M339" i="55"/>
  <c r="M342" i="55"/>
  <c r="M387" i="55"/>
  <c r="M336" i="55"/>
  <c r="M337" i="55"/>
  <c r="M384" i="55"/>
  <c r="M390" i="55"/>
  <c r="M392" i="55"/>
  <c r="M341" i="55"/>
  <c r="M442" i="55"/>
  <c r="M444" i="55"/>
  <c r="M439" i="55"/>
  <c r="M391" i="55"/>
  <c r="M393" i="55"/>
  <c r="M436" i="55"/>
  <c r="M388" i="55"/>
  <c r="M394" i="55"/>
  <c r="M389" i="55"/>
  <c r="F28" i="49"/>
  <c r="B29" i="49"/>
  <c r="D28" i="49"/>
  <c r="M16" i="55"/>
  <c r="M12" i="55"/>
  <c r="M14" i="55"/>
  <c r="M13" i="55"/>
  <c r="G16" i="49"/>
  <c r="M15" i="55" s="1"/>
  <c r="E16" i="49"/>
  <c r="E19" i="49"/>
  <c r="G19" i="49"/>
  <c r="M126" i="55" s="1"/>
  <c r="E18" i="49"/>
  <c r="G18" i="49"/>
  <c r="M17" i="55" s="1"/>
  <c r="X39" i="54" l="1"/>
  <c r="W39" i="54"/>
  <c r="X38" i="54"/>
  <c r="W38" i="54"/>
  <c r="X44" i="54"/>
  <c r="W44" i="54"/>
  <c r="X40" i="54"/>
  <c r="W40" i="54"/>
  <c r="X42" i="54"/>
  <c r="W42" i="54"/>
  <c r="X41" i="54"/>
  <c r="W41" i="54"/>
  <c r="X37" i="54"/>
  <c r="W37" i="54"/>
  <c r="X43" i="54"/>
  <c r="W43" i="54"/>
  <c r="X35" i="54"/>
  <c r="W35" i="54"/>
  <c r="M30" i="55"/>
  <c r="AA30" i="55" s="1"/>
  <c r="M82" i="55"/>
  <c r="M71" i="55"/>
  <c r="M435" i="55"/>
  <c r="M956" i="55" s="1"/>
  <c r="M965" i="55"/>
  <c r="M968" i="55"/>
  <c r="M73" i="55"/>
  <c r="F29" i="49"/>
  <c r="D29" i="49"/>
  <c r="B30" i="49"/>
  <c r="M334" i="55"/>
  <c r="M229" i="55"/>
  <c r="M1011" i="55" s="1"/>
  <c r="M74" i="55"/>
  <c r="M125" i="55"/>
  <c r="M385" i="55"/>
  <c r="M281" i="55"/>
  <c r="AA23" i="55"/>
  <c r="E28" i="49"/>
  <c r="G28" i="49"/>
  <c r="M386" i="55"/>
  <c r="M331" i="55"/>
  <c r="M187" i="55"/>
  <c r="AA20" i="55"/>
  <c r="M964" i="55"/>
  <c r="AA26" i="55"/>
  <c r="AA25" i="55"/>
  <c r="M438" i="55"/>
  <c r="M957" i="55"/>
  <c r="M383" i="55"/>
  <c r="M395" i="55"/>
  <c r="M282" i="55"/>
  <c r="AA27" i="55"/>
  <c r="M230" i="55"/>
  <c r="M1012" i="55" s="1"/>
  <c r="M177" i="55"/>
  <c r="AA29" i="55"/>
  <c r="M963" i="55"/>
  <c r="M961" i="55"/>
  <c r="M279" i="55"/>
  <c r="M178" i="55"/>
  <c r="M239" i="55"/>
  <c r="M1021" i="55" s="1"/>
  <c r="M333" i="55"/>
  <c r="M135" i="55"/>
  <c r="M966" i="55"/>
  <c r="M123" i="55"/>
  <c r="AA28" i="55"/>
  <c r="M175" i="55"/>
  <c r="M227" i="55"/>
  <c r="M1009" i="55" s="1"/>
  <c r="M31" i="55"/>
  <c r="M437" i="55"/>
  <c r="P476" i="56"/>
  <c r="P326" i="56"/>
  <c r="P325" i="56"/>
  <c r="P324" i="56"/>
  <c r="P323" i="56"/>
  <c r="P322" i="56"/>
  <c r="P321" i="56"/>
  <c r="P320" i="56"/>
  <c r="P274" i="56"/>
  <c r="P273" i="56"/>
  <c r="P272" i="56"/>
  <c r="P271" i="56"/>
  <c r="P270" i="56"/>
  <c r="P269" i="56"/>
  <c r="P268" i="56"/>
  <c r="P222" i="56"/>
  <c r="P221" i="56"/>
  <c r="P220" i="56"/>
  <c r="P219" i="56"/>
  <c r="P218" i="56"/>
  <c r="P217" i="56"/>
  <c r="P216" i="56"/>
  <c r="P170" i="56"/>
  <c r="P169" i="56"/>
  <c r="P168" i="56"/>
  <c r="P167" i="56"/>
  <c r="P166" i="56"/>
  <c r="P165" i="56"/>
  <c r="P164" i="56"/>
  <c r="F66" i="56"/>
  <c r="F118" i="56" s="1"/>
  <c r="F170" i="56" s="1"/>
  <c r="F222" i="56" s="1"/>
  <c r="F274" i="56" s="1"/>
  <c r="F326" i="56" s="1"/>
  <c r="F378" i="56" s="1"/>
  <c r="F430" i="56" s="1"/>
  <c r="F65" i="56"/>
  <c r="F117" i="56" s="1"/>
  <c r="F169" i="56" s="1"/>
  <c r="F221" i="56" s="1"/>
  <c r="F273" i="56" s="1"/>
  <c r="F325" i="56" s="1"/>
  <c r="F377" i="56" s="1"/>
  <c r="F429" i="56" s="1"/>
  <c r="F64" i="56"/>
  <c r="F116" i="56" s="1"/>
  <c r="F168" i="56" s="1"/>
  <c r="F220" i="56" s="1"/>
  <c r="F272" i="56" s="1"/>
  <c r="F324" i="56" s="1"/>
  <c r="F376" i="56" s="1"/>
  <c r="F428" i="56" s="1"/>
  <c r="F63" i="56"/>
  <c r="F115" i="56" s="1"/>
  <c r="F167" i="56" s="1"/>
  <c r="F219" i="56" s="1"/>
  <c r="F271" i="56" s="1"/>
  <c r="F323" i="56" s="1"/>
  <c r="F375" i="56" s="1"/>
  <c r="F427" i="56" s="1"/>
  <c r="F62" i="56"/>
  <c r="F114" i="56" s="1"/>
  <c r="F166" i="56" s="1"/>
  <c r="F218" i="56" s="1"/>
  <c r="F270" i="56" s="1"/>
  <c r="F322" i="56" s="1"/>
  <c r="F374" i="56" s="1"/>
  <c r="F426" i="56" s="1"/>
  <c r="F61" i="56"/>
  <c r="F113" i="56" s="1"/>
  <c r="F165" i="56" s="1"/>
  <c r="F217" i="56" s="1"/>
  <c r="F269" i="56" s="1"/>
  <c r="F321" i="56" s="1"/>
  <c r="F373" i="56" s="1"/>
  <c r="F425" i="56" s="1"/>
  <c r="F60" i="56"/>
  <c r="F112" i="56" s="1"/>
  <c r="F164" i="56" s="1"/>
  <c r="F216" i="56" s="1"/>
  <c r="F268" i="56" s="1"/>
  <c r="F320" i="56" s="1"/>
  <c r="F372" i="56" s="1"/>
  <c r="F424" i="56" s="1"/>
  <c r="P373" i="56"/>
  <c r="P372" i="56"/>
  <c r="P374" i="56"/>
  <c r="P375" i="56"/>
  <c r="P376" i="56"/>
  <c r="P378" i="56"/>
  <c r="P377" i="56"/>
  <c r="O222" i="56"/>
  <c r="O373" i="56"/>
  <c r="O13" i="56"/>
  <c r="O273" i="56"/>
  <c r="O165" i="56"/>
  <c r="P10" i="56"/>
  <c r="P65" i="56"/>
  <c r="O269" i="56"/>
  <c r="O117" i="56"/>
  <c r="O64" i="56"/>
  <c r="P430" i="56"/>
  <c r="O321" i="56"/>
  <c r="P62" i="56"/>
  <c r="P426" i="56"/>
  <c r="O320" i="56"/>
  <c r="O8" i="56"/>
  <c r="P118" i="56"/>
  <c r="P427" i="56"/>
  <c r="P12" i="56"/>
  <c r="O114" i="56"/>
  <c r="O425" i="56"/>
  <c r="O323" i="56"/>
  <c r="O429" i="56"/>
  <c r="O430" i="56"/>
  <c r="O271" i="56"/>
  <c r="O164" i="56"/>
  <c r="O326" i="56"/>
  <c r="O65" i="56"/>
  <c r="O272" i="56"/>
  <c r="O66" i="56"/>
  <c r="O116" i="56"/>
  <c r="P13" i="56"/>
  <c r="O325" i="56"/>
  <c r="O12" i="56"/>
  <c r="O427" i="56"/>
  <c r="O324" i="56"/>
  <c r="O167" i="56"/>
  <c r="O216" i="56"/>
  <c r="P424" i="56"/>
  <c r="O61" i="56"/>
  <c r="P63" i="56"/>
  <c r="P11" i="56"/>
  <c r="O221" i="56"/>
  <c r="P425" i="56"/>
  <c r="O168" i="56"/>
  <c r="O322" i="56"/>
  <c r="P112" i="56"/>
  <c r="O14" i="56"/>
  <c r="P117" i="56"/>
  <c r="O10" i="56"/>
  <c r="O426" i="56"/>
  <c r="O217" i="56"/>
  <c r="O218" i="56"/>
  <c r="P429" i="56"/>
  <c r="O270" i="56"/>
  <c r="O428" i="56"/>
  <c r="O63" i="56"/>
  <c r="P8" i="56"/>
  <c r="P428" i="56"/>
  <c r="O220" i="56"/>
  <c r="P115" i="56"/>
  <c r="O170" i="56"/>
  <c r="O374" i="56"/>
  <c r="O9" i="56"/>
  <c r="O219" i="56"/>
  <c r="O115" i="56"/>
  <c r="O118" i="56"/>
  <c r="P60" i="56"/>
  <c r="P116" i="56"/>
  <c r="O268" i="56"/>
  <c r="O166" i="56"/>
  <c r="P14" i="56"/>
  <c r="P9" i="56"/>
  <c r="O378" i="56"/>
  <c r="O424" i="56"/>
  <c r="O112" i="56"/>
  <c r="O376" i="56"/>
  <c r="O169" i="56"/>
  <c r="O375" i="56"/>
  <c r="O372" i="56"/>
  <c r="O11" i="56"/>
  <c r="P66" i="56"/>
  <c r="P113" i="56"/>
  <c r="O377" i="56"/>
  <c r="O113" i="56"/>
  <c r="P61" i="56"/>
  <c r="O60" i="56"/>
  <c r="P114" i="56"/>
  <c r="O274" i="56"/>
  <c r="O62" i="56"/>
  <c r="P64" i="56"/>
  <c r="Q476" i="56" l="1"/>
  <c r="E29" i="49"/>
  <c r="G29" i="49"/>
  <c r="AA31" i="55"/>
  <c r="AA134" i="55"/>
  <c r="AA82" i="55"/>
  <c r="M960" i="55"/>
  <c r="AA81" i="55"/>
  <c r="AA133" i="55"/>
  <c r="AA124" i="55"/>
  <c r="AA72" i="55"/>
  <c r="AA132" i="55"/>
  <c r="AA80" i="55"/>
  <c r="AA131" i="55"/>
  <c r="AA79" i="55"/>
  <c r="AA77" i="55"/>
  <c r="AA129" i="55"/>
  <c r="M958" i="55"/>
  <c r="AA130" i="55"/>
  <c r="AA78" i="55"/>
  <c r="M291" i="55"/>
  <c r="M343" i="55"/>
  <c r="M447" i="55"/>
  <c r="AA127" i="55"/>
  <c r="AA75" i="55"/>
  <c r="D30" i="49"/>
  <c r="B31" i="49"/>
  <c r="B32" i="49" s="1"/>
  <c r="F30" i="49"/>
  <c r="Q112" i="56"/>
  <c r="Q114" i="56"/>
  <c r="Q425" i="56"/>
  <c r="Q64" i="56"/>
  <c r="Q66" i="56"/>
  <c r="Q426" i="56"/>
  <c r="Q113" i="56"/>
  <c r="Q65" i="56"/>
  <c r="Q424" i="56"/>
  <c r="Q376" i="56"/>
  <c r="Q377" i="56"/>
  <c r="Q378" i="56"/>
  <c r="Q60" i="56"/>
  <c r="Q61" i="56"/>
  <c r="Q164" i="56"/>
  <c r="Q165" i="56"/>
  <c r="Q166" i="56"/>
  <c r="Q168" i="56"/>
  <c r="Q169" i="56"/>
  <c r="Q170" i="56"/>
  <c r="Q216" i="56"/>
  <c r="Q217" i="56"/>
  <c r="Q218" i="56"/>
  <c r="Q220" i="56"/>
  <c r="Q221" i="56"/>
  <c r="Q222" i="56"/>
  <c r="Q268" i="56"/>
  <c r="Q269" i="56"/>
  <c r="Q270" i="56"/>
  <c r="Q272" i="56"/>
  <c r="Q273" i="56"/>
  <c r="Q274" i="56"/>
  <c r="Q320" i="56"/>
  <c r="Q321" i="56"/>
  <c r="Q322" i="56"/>
  <c r="Q324" i="56"/>
  <c r="Q325" i="56"/>
  <c r="Q326" i="56"/>
  <c r="Q372" i="56"/>
  <c r="Q373" i="56"/>
  <c r="Q374" i="56"/>
  <c r="Q62" i="56"/>
  <c r="Q8" i="56"/>
  <c r="Q9" i="56"/>
  <c r="Q10" i="56"/>
  <c r="Q12" i="56"/>
  <c r="Q13" i="56"/>
  <c r="Q14" i="56"/>
  <c r="Q116" i="56"/>
  <c r="Q117" i="56"/>
  <c r="Q118" i="56"/>
  <c r="Q428" i="56"/>
  <c r="Q429" i="56"/>
  <c r="Q430" i="56"/>
  <c r="Q11" i="56"/>
  <c r="I38" i="55"/>
  <c r="Q63" i="56"/>
  <c r="Q115" i="56"/>
  <c r="Q167" i="56"/>
  <c r="Q219" i="56"/>
  <c r="Q271" i="56"/>
  <c r="Q323" i="56"/>
  <c r="Q375" i="56"/>
  <c r="Q427" i="56"/>
  <c r="D32" i="49" l="1"/>
  <c r="B33" i="49"/>
  <c r="F32" i="49"/>
  <c r="M396" i="55"/>
  <c r="M84" i="55"/>
  <c r="M240" i="55"/>
  <c r="M1022" i="55" s="1"/>
  <c r="E30" i="49"/>
  <c r="G30" i="49"/>
  <c r="M293" i="55" s="1"/>
  <c r="M448" i="55"/>
  <c r="M969" i="55"/>
  <c r="D31" i="49"/>
  <c r="F31" i="49"/>
  <c r="AA182" i="55"/>
  <c r="M344" i="55"/>
  <c r="AA185" i="55"/>
  <c r="AA183" i="55"/>
  <c r="AA176" i="55"/>
  <c r="AA184" i="55"/>
  <c r="AA179" i="55"/>
  <c r="AA181" i="55"/>
  <c r="M292" i="55"/>
  <c r="AA186" i="55"/>
  <c r="AA135" i="55"/>
  <c r="AA83" i="55"/>
  <c r="M188" i="55"/>
  <c r="AF14" i="55"/>
  <c r="AF66" i="55"/>
  <c r="AF118" i="55"/>
  <c r="AF170" i="55"/>
  <c r="R14" i="55"/>
  <c r="R66" i="55"/>
  <c r="R118" i="55"/>
  <c r="R170" i="55"/>
  <c r="R222" i="55"/>
  <c r="R274" i="55"/>
  <c r="R326" i="55"/>
  <c r="R378" i="55"/>
  <c r="R430" i="55"/>
  <c r="R482" i="55"/>
  <c r="R950" i="55"/>
  <c r="R954" i="55"/>
  <c r="R483" i="55"/>
  <c r="R951" i="55"/>
  <c r="AF17" i="55"/>
  <c r="AF117" i="55"/>
  <c r="AF173" i="55"/>
  <c r="R65" i="55"/>
  <c r="R121" i="55"/>
  <c r="R173" i="55"/>
  <c r="R273" i="55"/>
  <c r="R325" i="55"/>
  <c r="R381" i="55"/>
  <c r="R433" i="55"/>
  <c r="R949" i="55"/>
  <c r="AF15" i="55"/>
  <c r="AF63" i="55"/>
  <c r="AF67" i="55"/>
  <c r="AF115" i="55"/>
  <c r="AF119" i="55"/>
  <c r="AF167" i="55"/>
  <c r="AF171" i="55"/>
  <c r="AF11" i="55"/>
  <c r="R15" i="55"/>
  <c r="R63" i="55"/>
  <c r="R67" i="55"/>
  <c r="R115" i="55"/>
  <c r="R119" i="55"/>
  <c r="R167" i="55"/>
  <c r="R171" i="55"/>
  <c r="R219" i="55"/>
  <c r="R223" i="55"/>
  <c r="R271" i="55"/>
  <c r="R275" i="55"/>
  <c r="R323" i="55"/>
  <c r="R327" i="55"/>
  <c r="R375" i="55"/>
  <c r="R379" i="55"/>
  <c r="R427" i="55"/>
  <c r="R431" i="55"/>
  <c r="R479" i="55"/>
  <c r="R947" i="55"/>
  <c r="AF13" i="55"/>
  <c r="AF69" i="55"/>
  <c r="AF169" i="55"/>
  <c r="R17" i="55"/>
  <c r="R117" i="55"/>
  <c r="R221" i="55"/>
  <c r="R277" i="55"/>
  <c r="R377" i="55"/>
  <c r="R481" i="55"/>
  <c r="R953" i="55"/>
  <c r="AF12" i="55"/>
  <c r="AF16" i="55"/>
  <c r="AF64" i="55"/>
  <c r="AF68" i="55"/>
  <c r="AF116" i="55"/>
  <c r="AF120" i="55"/>
  <c r="AF168" i="55"/>
  <c r="AF172" i="55"/>
  <c r="R12" i="55"/>
  <c r="R16" i="55"/>
  <c r="R64" i="55"/>
  <c r="R68" i="55"/>
  <c r="R116" i="55"/>
  <c r="R120" i="55"/>
  <c r="R168" i="55"/>
  <c r="R172" i="55"/>
  <c r="R220" i="55"/>
  <c r="R224" i="55"/>
  <c r="R272" i="55"/>
  <c r="R276" i="55"/>
  <c r="R324" i="55"/>
  <c r="R328" i="55"/>
  <c r="R376" i="55"/>
  <c r="R380" i="55"/>
  <c r="R428" i="55"/>
  <c r="R432" i="55"/>
  <c r="R480" i="55"/>
  <c r="R484" i="55"/>
  <c r="R948" i="55"/>
  <c r="R952" i="55"/>
  <c r="R11" i="55"/>
  <c r="AF65" i="55"/>
  <c r="AF121" i="55"/>
  <c r="R13" i="55"/>
  <c r="R69" i="55"/>
  <c r="R169" i="55"/>
  <c r="R225" i="55"/>
  <c r="R329" i="55"/>
  <c r="R429" i="55"/>
  <c r="R485" i="55"/>
  <c r="M345" i="55" l="1"/>
  <c r="E32" i="49"/>
  <c r="G32" i="49"/>
  <c r="B34" i="49"/>
  <c r="D33" i="49"/>
  <c r="F33" i="49"/>
  <c r="M970" i="55"/>
  <c r="M189" i="55"/>
  <c r="M397" i="55"/>
  <c r="M241" i="55"/>
  <c r="M1023" i="55" s="1"/>
  <c r="E31" i="49"/>
  <c r="G31" i="49"/>
  <c r="M346" i="55" s="1"/>
  <c r="M294" i="55"/>
  <c r="AA187" i="55"/>
  <c r="M449" i="55"/>
  <c r="C11" i="55"/>
  <c r="W11" i="55" s="1"/>
  <c r="M11" i="55" l="1"/>
  <c r="E33" i="49"/>
  <c r="G33" i="49"/>
  <c r="B35" i="49"/>
  <c r="F34" i="49"/>
  <c r="D34" i="49"/>
  <c r="M450" i="55"/>
  <c r="M971" i="55"/>
  <c r="M398" i="55"/>
  <c r="U26" i="54"/>
  <c r="X26" i="54" s="1"/>
  <c r="E61" i="56"/>
  <c r="E63" i="56"/>
  <c r="E60" i="56"/>
  <c r="E62" i="56"/>
  <c r="M972" i="55" l="1"/>
  <c r="G34" i="49"/>
  <c r="E34" i="49"/>
  <c r="F35" i="49"/>
  <c r="B36" i="49"/>
  <c r="D35" i="49"/>
  <c r="M192" i="55"/>
  <c r="M399" i="55"/>
  <c r="M347" i="55"/>
  <c r="M295" i="55"/>
  <c r="M243" i="55"/>
  <c r="M1025" i="55" s="1"/>
  <c r="W26" i="54"/>
  <c r="C90" i="55"/>
  <c r="W90" i="55" s="1"/>
  <c r="E114" i="56"/>
  <c r="C65" i="55"/>
  <c r="W65" i="55" s="1"/>
  <c r="E115" i="56"/>
  <c r="C66" i="55"/>
  <c r="W66" i="55" s="1"/>
  <c r="E65" i="56"/>
  <c r="E64" i="56"/>
  <c r="E66" i="56"/>
  <c r="E112" i="56"/>
  <c r="C63" i="55"/>
  <c r="W63" i="55" s="1"/>
  <c r="E113" i="56"/>
  <c r="C64" i="55"/>
  <c r="W64" i="55" s="1"/>
  <c r="AA14" i="55"/>
  <c r="AA12" i="55"/>
  <c r="AA13" i="55"/>
  <c r="AA11" i="55"/>
  <c r="F36" i="49" l="1"/>
  <c r="B37" i="49"/>
  <c r="D36" i="49"/>
  <c r="G35" i="49"/>
  <c r="E35" i="49"/>
  <c r="M452" i="55"/>
  <c r="I90" i="55"/>
  <c r="M66" i="55"/>
  <c r="M65" i="55"/>
  <c r="M63" i="55"/>
  <c r="M64" i="55"/>
  <c r="E165" i="56"/>
  <c r="C116" i="55"/>
  <c r="W116" i="55" s="1"/>
  <c r="E117" i="56"/>
  <c r="C68" i="55"/>
  <c r="W68" i="55" s="1"/>
  <c r="E166" i="56"/>
  <c r="C117" i="55"/>
  <c r="W117" i="55" s="1"/>
  <c r="E164" i="56"/>
  <c r="C115" i="55"/>
  <c r="W115" i="55" s="1"/>
  <c r="E116" i="56"/>
  <c r="C67" i="55"/>
  <c r="W67" i="55" s="1"/>
  <c r="E118" i="56"/>
  <c r="C69" i="55"/>
  <c r="W69" i="55" s="1"/>
  <c r="E167" i="56"/>
  <c r="C118" i="55"/>
  <c r="W118" i="55" s="1"/>
  <c r="C142" i="55"/>
  <c r="W142" i="55" s="1"/>
  <c r="AA63" i="55"/>
  <c r="AA167" i="55" s="1"/>
  <c r="AA115" i="55"/>
  <c r="AA17" i="55"/>
  <c r="AA66" i="55"/>
  <c r="AA118" i="55"/>
  <c r="AA15" i="55"/>
  <c r="AA65" i="55"/>
  <c r="AA117" i="55"/>
  <c r="AA16" i="55"/>
  <c r="AA116" i="55"/>
  <c r="AA64" i="55"/>
  <c r="D37" i="49" l="1"/>
  <c r="B38" i="49"/>
  <c r="F37" i="49"/>
  <c r="E36" i="49"/>
  <c r="G36" i="49"/>
  <c r="M974" i="55"/>
  <c r="M245" i="55"/>
  <c r="M1027" i="55" s="1"/>
  <c r="M401" i="55"/>
  <c r="M85" i="55"/>
  <c r="M24" i="55"/>
  <c r="M37" i="55"/>
  <c r="M83" i="55"/>
  <c r="M32" i="55"/>
  <c r="M34" i="55"/>
  <c r="M35" i="55"/>
  <c r="M33" i="55"/>
  <c r="M86" i="55"/>
  <c r="M36" i="55"/>
  <c r="M138" i="55"/>
  <c r="M88" i="55"/>
  <c r="M89" i="55"/>
  <c r="M87" i="55"/>
  <c r="M140" i="55"/>
  <c r="M141" i="55"/>
  <c r="M191" i="55"/>
  <c r="M139" i="55"/>
  <c r="M400" i="55"/>
  <c r="M296" i="55"/>
  <c r="M244" i="55"/>
  <c r="M1026" i="55" s="1"/>
  <c r="M348" i="55"/>
  <c r="M453" i="55"/>
  <c r="M297" i="55"/>
  <c r="M38" i="55"/>
  <c r="I142" i="55"/>
  <c r="AA168" i="55"/>
  <c r="AA169" i="55"/>
  <c r="AA170" i="55"/>
  <c r="M69" i="55"/>
  <c r="M115" i="55"/>
  <c r="M68" i="55"/>
  <c r="M118" i="55"/>
  <c r="M67" i="55"/>
  <c r="M117" i="55"/>
  <c r="M116" i="55"/>
  <c r="I67" i="55"/>
  <c r="I116" i="55"/>
  <c r="I482" i="55" s="1"/>
  <c r="C194" i="55"/>
  <c r="W194" i="55" s="1"/>
  <c r="E170" i="56"/>
  <c r="C121" i="55"/>
  <c r="W121" i="55" s="1"/>
  <c r="E216" i="56"/>
  <c r="C167" i="55"/>
  <c r="W167" i="55" s="1"/>
  <c r="E169" i="56"/>
  <c r="C120" i="55"/>
  <c r="W120" i="55" s="1"/>
  <c r="E219" i="56"/>
  <c r="C170" i="55"/>
  <c r="W170" i="55" s="1"/>
  <c r="E168" i="56"/>
  <c r="C119" i="55"/>
  <c r="W119" i="55" s="1"/>
  <c r="E218" i="56"/>
  <c r="C169" i="55"/>
  <c r="W169" i="55" s="1"/>
  <c r="E217" i="56"/>
  <c r="C168" i="55"/>
  <c r="W168" i="55" s="1"/>
  <c r="I17" i="55"/>
  <c r="I16" i="55"/>
  <c r="I118" i="55"/>
  <c r="I115" i="55"/>
  <c r="I117" i="55"/>
  <c r="I15" i="55"/>
  <c r="AA120" i="55"/>
  <c r="AA68" i="55"/>
  <c r="AA121" i="55"/>
  <c r="AA69" i="55"/>
  <c r="AA67" i="55"/>
  <c r="AA119" i="55"/>
  <c r="I976" i="55" l="1"/>
  <c r="I551" i="55"/>
  <c r="I707" i="55" s="1"/>
  <c r="I509" i="55"/>
  <c r="I501" i="55"/>
  <c r="I573" i="55"/>
  <c r="I729" i="55" s="1"/>
  <c r="I519" i="55"/>
  <c r="I508" i="55"/>
  <c r="I530" i="55"/>
  <c r="I627" i="55"/>
  <c r="I783" i="55" s="1"/>
  <c r="I521" i="55"/>
  <c r="I542" i="55"/>
  <c r="I608" i="55"/>
  <c r="I764" i="55" s="1"/>
  <c r="I567" i="55"/>
  <c r="I723" i="55" s="1"/>
  <c r="I537" i="55"/>
  <c r="I556" i="55"/>
  <c r="I712" i="55" s="1"/>
  <c r="I606" i="55"/>
  <c r="I762" i="55" s="1"/>
  <c r="I545" i="55"/>
  <c r="I507" i="55"/>
  <c r="I588" i="55"/>
  <c r="I744" i="55" s="1"/>
  <c r="I557" i="55"/>
  <c r="I713" i="55" s="1"/>
  <c r="I544" i="55"/>
  <c r="I615" i="55"/>
  <c r="I771" i="55" s="1"/>
  <c r="I517" i="55"/>
  <c r="I511" i="55"/>
  <c r="I555" i="55"/>
  <c r="I711" i="55" s="1"/>
  <c r="I618" i="55"/>
  <c r="I774" i="55" s="1"/>
  <c r="I522" i="55"/>
  <c r="I539" i="55"/>
  <c r="I531" i="55"/>
  <c r="I625" i="55"/>
  <c r="I781" i="55" s="1"/>
  <c r="I547" i="55"/>
  <c r="I546" i="55"/>
  <c r="I514" i="55"/>
  <c r="I549" i="55"/>
  <c r="I548" i="55"/>
  <c r="I541" i="55"/>
  <c r="I518" i="55"/>
  <c r="I609" i="55"/>
  <c r="I765" i="55" s="1"/>
  <c r="I589" i="55"/>
  <c r="I745" i="55" s="1"/>
  <c r="I579" i="55"/>
  <c r="I735" i="55" s="1"/>
  <c r="I607" i="55"/>
  <c r="I763" i="55" s="1"/>
  <c r="I621" i="55"/>
  <c r="I777" i="55" s="1"/>
  <c r="I565" i="55"/>
  <c r="I721" i="55" s="1"/>
  <c r="I594" i="55"/>
  <c r="I750" i="55" s="1"/>
  <c r="I624" i="55"/>
  <c r="I780" i="55" s="1"/>
  <c r="I583" i="55"/>
  <c r="I739" i="55" s="1"/>
  <c r="I516" i="55"/>
  <c r="I503" i="55"/>
  <c r="I528" i="55"/>
  <c r="I559" i="55"/>
  <c r="I715" i="55" s="1"/>
  <c r="I532" i="55"/>
  <c r="I526" i="55"/>
  <c r="I525" i="55"/>
  <c r="I577" i="55"/>
  <c r="I733" i="55" s="1"/>
  <c r="I614" i="55"/>
  <c r="I770" i="55" s="1"/>
  <c r="I603" i="55"/>
  <c r="I759" i="55" s="1"/>
  <c r="I602" i="55"/>
  <c r="I758" i="55" s="1"/>
  <c r="I574" i="55"/>
  <c r="I730" i="55" s="1"/>
  <c r="I628" i="55"/>
  <c r="I784" i="55" s="1"/>
  <c r="I633" i="55"/>
  <c r="I789" i="55" s="1"/>
  <c r="I600" i="55"/>
  <c r="I756" i="55" s="1"/>
  <c r="I563" i="55"/>
  <c r="I719" i="55" s="1"/>
  <c r="I506" i="55"/>
  <c r="I538" i="55"/>
  <c r="I529" i="55"/>
  <c r="I534" i="55"/>
  <c r="I513" i="55"/>
  <c r="I512" i="55"/>
  <c r="I543" i="55"/>
  <c r="I523" i="55"/>
  <c r="I576" i="55"/>
  <c r="I732" i="55" s="1"/>
  <c r="I604" i="55"/>
  <c r="I760" i="55" s="1"/>
  <c r="I570" i="55"/>
  <c r="I726" i="55" s="1"/>
  <c r="I617" i="55"/>
  <c r="I773" i="55" s="1"/>
  <c r="I634" i="55"/>
  <c r="I790" i="55" s="1"/>
  <c r="I601" i="55"/>
  <c r="I757" i="55" s="1"/>
  <c r="I585" i="55"/>
  <c r="I741" i="55" s="1"/>
  <c r="I612" i="55"/>
  <c r="I768" i="55" s="1"/>
  <c r="I623" i="55"/>
  <c r="I779" i="55" s="1"/>
  <c r="I500" i="55"/>
  <c r="I575" i="55"/>
  <c r="I731" i="55" s="1"/>
  <c r="I619" i="55"/>
  <c r="I775" i="55" s="1"/>
  <c r="I620" i="55"/>
  <c r="I776" i="55" s="1"/>
  <c r="I591" i="55"/>
  <c r="I747" i="55" s="1"/>
  <c r="I586" i="55"/>
  <c r="I742" i="55" s="1"/>
  <c r="I613" i="55"/>
  <c r="I769" i="55" s="1"/>
  <c r="I597" i="55"/>
  <c r="I753" i="55" s="1"/>
  <c r="I572" i="55"/>
  <c r="I728" i="55" s="1"/>
  <c r="I626" i="55"/>
  <c r="I782" i="55" s="1"/>
  <c r="I505" i="55"/>
  <c r="I504" i="55"/>
  <c r="I550" i="55"/>
  <c r="I515" i="55"/>
  <c r="I527" i="55"/>
  <c r="I502" i="55"/>
  <c r="I553" i="55"/>
  <c r="I709" i="55" s="1"/>
  <c r="I552" i="55"/>
  <c r="I708" i="55" s="1"/>
  <c r="I622" i="55"/>
  <c r="I778" i="55" s="1"/>
  <c r="I590" i="55"/>
  <c r="I746" i="55" s="1"/>
  <c r="I578" i="55"/>
  <c r="I734" i="55" s="1"/>
  <c r="I593" i="55"/>
  <c r="I749" i="55" s="1"/>
  <c r="I598" i="55"/>
  <c r="I754" i="55" s="1"/>
  <c r="I629" i="55"/>
  <c r="I785" i="55" s="1"/>
  <c r="I581" i="55"/>
  <c r="I737" i="55" s="1"/>
  <c r="I632" i="55"/>
  <c r="I788" i="55" s="1"/>
  <c r="I599" i="55"/>
  <c r="I755" i="55" s="1"/>
  <c r="I524" i="55"/>
  <c r="I510" i="55"/>
  <c r="I536" i="55"/>
  <c r="I558" i="55"/>
  <c r="I714" i="55" s="1"/>
  <c r="I533" i="55"/>
  <c r="I535" i="55"/>
  <c r="I554" i="55"/>
  <c r="I710" i="55" s="1"/>
  <c r="I520" i="55"/>
  <c r="I580" i="55"/>
  <c r="I736" i="55" s="1"/>
  <c r="I595" i="55"/>
  <c r="I751" i="55" s="1"/>
  <c r="I631" i="55"/>
  <c r="I787" i="55" s="1"/>
  <c r="I569" i="55"/>
  <c r="I725" i="55" s="1"/>
  <c r="I582" i="55"/>
  <c r="I738" i="55" s="1"/>
  <c r="I605" i="55"/>
  <c r="I761" i="55" s="1"/>
  <c r="I568" i="55"/>
  <c r="I724" i="55" s="1"/>
  <c r="I584" i="55"/>
  <c r="I740" i="55" s="1"/>
  <c r="I611" i="55"/>
  <c r="I767" i="55" s="1"/>
  <c r="I540" i="55"/>
  <c r="I610" i="55"/>
  <c r="I766" i="55" s="1"/>
  <c r="I630" i="55"/>
  <c r="I786" i="55" s="1"/>
  <c r="I571" i="55"/>
  <c r="I727" i="55" s="1"/>
  <c r="I587" i="55"/>
  <c r="I743" i="55" s="1"/>
  <c r="I616" i="55"/>
  <c r="I772" i="55" s="1"/>
  <c r="I566" i="55"/>
  <c r="I722" i="55" s="1"/>
  <c r="I592" i="55"/>
  <c r="I748" i="55" s="1"/>
  <c r="I564" i="55"/>
  <c r="I720" i="55" s="1"/>
  <c r="I596" i="55"/>
  <c r="I752" i="55" s="1"/>
  <c r="I488" i="55"/>
  <c r="I489" i="55"/>
  <c r="I490" i="55"/>
  <c r="I638" i="55"/>
  <c r="I483" i="55"/>
  <c r="I484" i="55"/>
  <c r="I560" i="55"/>
  <c r="I716" i="55" s="1"/>
  <c r="I561" i="55"/>
  <c r="I717" i="55" s="1"/>
  <c r="I562" i="55"/>
  <c r="I718" i="55" s="1"/>
  <c r="I487" i="55"/>
  <c r="I485" i="55"/>
  <c r="I486" i="55"/>
  <c r="I479" i="55"/>
  <c r="I635" i="55" s="1"/>
  <c r="I480" i="55"/>
  <c r="I481" i="55"/>
  <c r="E37" i="49"/>
  <c r="G37" i="49"/>
  <c r="D38" i="49"/>
  <c r="B39" i="49"/>
  <c r="F38" i="49"/>
  <c r="AA38" i="55"/>
  <c r="AA36" i="55"/>
  <c r="M975" i="55"/>
  <c r="AA33" i="55"/>
  <c r="AA35" i="55"/>
  <c r="M142" i="55"/>
  <c r="AA34" i="55"/>
  <c r="AA24" i="55"/>
  <c r="M90" i="55"/>
  <c r="AA32" i="55"/>
  <c r="M21" i="55"/>
  <c r="M19" i="55"/>
  <c r="M22" i="55"/>
  <c r="M136" i="55"/>
  <c r="M137" i="55"/>
  <c r="M190" i="55"/>
  <c r="M242" i="55"/>
  <c r="M1024" i="55" s="1"/>
  <c r="M451" i="55"/>
  <c r="M349" i="55"/>
  <c r="M193" i="55"/>
  <c r="AA37" i="55"/>
  <c r="M194" i="55"/>
  <c r="I194" i="55"/>
  <c r="AA171" i="55"/>
  <c r="AA173" i="55"/>
  <c r="AA172" i="55"/>
  <c r="M168" i="55"/>
  <c r="M120" i="55"/>
  <c r="M121" i="55"/>
  <c r="M119" i="55"/>
  <c r="M169" i="55"/>
  <c r="M170" i="55"/>
  <c r="M167" i="55"/>
  <c r="I948" i="55"/>
  <c r="I12" i="55"/>
  <c r="I64" i="55"/>
  <c r="I11" i="55"/>
  <c r="I63" i="55"/>
  <c r="I168" i="55"/>
  <c r="I119" i="55"/>
  <c r="I120" i="55"/>
  <c r="I121" i="55"/>
  <c r="I68" i="55"/>
  <c r="I13" i="55"/>
  <c r="I65" i="55"/>
  <c r="I14" i="55"/>
  <c r="I66" i="55"/>
  <c r="I169" i="55"/>
  <c r="I170" i="55"/>
  <c r="I167" i="55"/>
  <c r="I69" i="55"/>
  <c r="E270" i="56"/>
  <c r="C221" i="55"/>
  <c r="E271" i="56"/>
  <c r="C222" i="55"/>
  <c r="E268" i="56"/>
  <c r="C219" i="55"/>
  <c r="C246" i="55"/>
  <c r="E269" i="56"/>
  <c r="C220" i="55"/>
  <c r="E220" i="56"/>
  <c r="C171" i="55"/>
  <c r="W171" i="55" s="1"/>
  <c r="E221" i="56"/>
  <c r="C172" i="55"/>
  <c r="W172" i="55" s="1"/>
  <c r="E222" i="56"/>
  <c r="C173" i="55"/>
  <c r="W173" i="55" s="1"/>
  <c r="I702" i="55" l="1"/>
  <c r="I699" i="55"/>
  <c r="I700" i="55"/>
  <c r="I703" i="55"/>
  <c r="I696" i="55"/>
  <c r="I706" i="55"/>
  <c r="I697" i="55"/>
  <c r="I695" i="55"/>
  <c r="I704" i="55"/>
  <c r="I698" i="55"/>
  <c r="I705" i="55"/>
  <c r="I701" i="55"/>
  <c r="I691" i="55"/>
  <c r="I683" i="55"/>
  <c r="I693" i="55"/>
  <c r="I694" i="55"/>
  <c r="I692" i="55"/>
  <c r="I687" i="55"/>
  <c r="I688" i="55"/>
  <c r="I689" i="55"/>
  <c r="I690" i="55"/>
  <c r="I686" i="55"/>
  <c r="I685" i="55"/>
  <c r="I684" i="55"/>
  <c r="I672" i="55"/>
  <c r="I673" i="55"/>
  <c r="I679" i="55"/>
  <c r="I675" i="55"/>
  <c r="I671" i="55"/>
  <c r="I681" i="55"/>
  <c r="I674" i="55"/>
  <c r="I682" i="55"/>
  <c r="I680" i="55"/>
  <c r="I678" i="55"/>
  <c r="I676" i="55"/>
  <c r="I677" i="55"/>
  <c r="I663" i="55"/>
  <c r="I659" i="55"/>
  <c r="I667" i="55"/>
  <c r="I662" i="55"/>
  <c r="I664" i="55"/>
  <c r="I661" i="55"/>
  <c r="I666" i="55"/>
  <c r="I668" i="55"/>
  <c r="I660" i="55"/>
  <c r="I669" i="55"/>
  <c r="I665" i="55"/>
  <c r="I670" i="55"/>
  <c r="I637" i="55"/>
  <c r="I640" i="55"/>
  <c r="I641" i="55"/>
  <c r="I646" i="55"/>
  <c r="I656" i="55"/>
  <c r="I643" i="55"/>
  <c r="I645" i="55"/>
  <c r="I658" i="55"/>
  <c r="I642" i="55"/>
  <c r="I644" i="55"/>
  <c r="I657" i="55"/>
  <c r="I639" i="55"/>
  <c r="I636" i="55"/>
  <c r="I824" i="55"/>
  <c r="I846" i="55"/>
  <c r="I859" i="55"/>
  <c r="I833" i="55"/>
  <c r="I865" i="55"/>
  <c r="I864" i="55"/>
  <c r="I839" i="55"/>
  <c r="I921" i="55"/>
  <c r="I900" i="55"/>
  <c r="I919" i="55"/>
  <c r="I908" i="55"/>
  <c r="I911" i="55"/>
  <c r="I938" i="55"/>
  <c r="I903" i="55"/>
  <c r="I893" i="55"/>
  <c r="I895" i="55"/>
  <c r="I832" i="55"/>
  <c r="I851" i="55"/>
  <c r="I816" i="55"/>
  <c r="I861" i="55"/>
  <c r="I860" i="55"/>
  <c r="I850" i="55"/>
  <c r="I825" i="55"/>
  <c r="I920" i="55"/>
  <c r="I886" i="55"/>
  <c r="I909" i="55"/>
  <c r="I912" i="55"/>
  <c r="I939" i="55"/>
  <c r="I904" i="55"/>
  <c r="I894" i="55"/>
  <c r="I918" i="55"/>
  <c r="I917" i="55"/>
  <c r="I817" i="55"/>
  <c r="I858" i="55"/>
  <c r="I866" i="55"/>
  <c r="I829" i="55"/>
  <c r="I828" i="55"/>
  <c r="I827" i="55"/>
  <c r="I830" i="55"/>
  <c r="I885" i="55"/>
  <c r="I899" i="55"/>
  <c r="I913" i="55"/>
  <c r="I940" i="55"/>
  <c r="I902" i="55"/>
  <c r="I923" i="55"/>
  <c r="I905" i="55"/>
  <c r="I944" i="55"/>
  <c r="I910" i="55"/>
  <c r="I840" i="55"/>
  <c r="I818" i="55"/>
  <c r="I838" i="55"/>
  <c r="I845" i="55"/>
  <c r="I847" i="55"/>
  <c r="I841" i="55"/>
  <c r="I826" i="55"/>
  <c r="I823" i="55"/>
  <c r="I884" i="55"/>
  <c r="I877" i="55"/>
  <c r="I881" i="55"/>
  <c r="I943" i="55"/>
  <c r="I924" i="55"/>
  <c r="I906" i="55"/>
  <c r="I945" i="55"/>
  <c r="I880" i="55"/>
  <c r="I879" i="55"/>
  <c r="I855" i="55"/>
  <c r="I867" i="55"/>
  <c r="I815" i="55"/>
  <c r="I870" i="55"/>
  <c r="I869" i="55"/>
  <c r="I871" i="55"/>
  <c r="I821" i="55"/>
  <c r="I819" i="55"/>
  <c r="I889" i="55"/>
  <c r="I876" i="55"/>
  <c r="I941" i="55"/>
  <c r="I925" i="55"/>
  <c r="I907" i="55"/>
  <c r="I946" i="55"/>
  <c r="I878" i="55"/>
  <c r="I883" i="55"/>
  <c r="I882" i="55"/>
  <c r="I863" i="55"/>
  <c r="I852" i="55"/>
  <c r="I834" i="55"/>
  <c r="I857" i="55"/>
  <c r="I854" i="55"/>
  <c r="I856" i="55"/>
  <c r="I820" i="55"/>
  <c r="I868" i="55"/>
  <c r="I888" i="55"/>
  <c r="I875" i="55"/>
  <c r="I935" i="55"/>
  <c r="I929" i="55"/>
  <c r="I890" i="55"/>
  <c r="I896" i="55"/>
  <c r="I927" i="55"/>
  <c r="I932" i="55"/>
  <c r="I942" i="55"/>
  <c r="I813" i="55"/>
  <c r="I831" i="55"/>
  <c r="I862" i="55"/>
  <c r="I837" i="55"/>
  <c r="I836" i="55"/>
  <c r="I822" i="55"/>
  <c r="I849" i="55"/>
  <c r="I848" i="55"/>
  <c r="I887" i="55"/>
  <c r="I936" i="55"/>
  <c r="I930" i="55"/>
  <c r="I891" i="55"/>
  <c r="I897" i="55"/>
  <c r="I928" i="55"/>
  <c r="I933" i="55"/>
  <c r="I915" i="55"/>
  <c r="I914" i="55"/>
  <c r="I853" i="55"/>
  <c r="I835" i="55"/>
  <c r="I812" i="55"/>
  <c r="I844" i="55"/>
  <c r="I843" i="55"/>
  <c r="I842" i="55"/>
  <c r="I814" i="55"/>
  <c r="I922" i="55"/>
  <c r="I901" i="55"/>
  <c r="I931" i="55"/>
  <c r="I892" i="55"/>
  <c r="I898" i="55"/>
  <c r="I926" i="55"/>
  <c r="I934" i="55"/>
  <c r="I916" i="55"/>
  <c r="I937" i="55"/>
  <c r="I794" i="55"/>
  <c r="I795" i="55"/>
  <c r="I796" i="55"/>
  <c r="I872" i="55"/>
  <c r="I873" i="55"/>
  <c r="I874" i="55"/>
  <c r="I799" i="55"/>
  <c r="I797" i="55"/>
  <c r="I798" i="55"/>
  <c r="I791" i="55"/>
  <c r="I792" i="55"/>
  <c r="I793" i="55"/>
  <c r="I800" i="55"/>
  <c r="I801" i="55"/>
  <c r="I802" i="55"/>
  <c r="I495" i="55"/>
  <c r="I496" i="55"/>
  <c r="I494" i="55"/>
  <c r="I491" i="55"/>
  <c r="I492" i="55"/>
  <c r="I493" i="55"/>
  <c r="I497" i="55"/>
  <c r="I498" i="55"/>
  <c r="I499" i="55"/>
  <c r="G38" i="49"/>
  <c r="E38" i="49"/>
  <c r="F39" i="49"/>
  <c r="B40" i="49"/>
  <c r="D39" i="49"/>
  <c r="AA137" i="55"/>
  <c r="AA85" i="55"/>
  <c r="AA19" i="55"/>
  <c r="AA141" i="55"/>
  <c r="AA89" i="55"/>
  <c r="AA128" i="55"/>
  <c r="AA76" i="55"/>
  <c r="AA138" i="55"/>
  <c r="AA86" i="55"/>
  <c r="AA21" i="55"/>
  <c r="AA22" i="55"/>
  <c r="M973" i="55"/>
  <c r="AA139" i="55"/>
  <c r="AA87" i="55"/>
  <c r="AA140" i="55"/>
  <c r="AA88" i="55"/>
  <c r="AA84" i="55"/>
  <c r="AA136" i="55"/>
  <c r="AA142" i="55"/>
  <c r="AA90" i="55"/>
  <c r="M246" i="55"/>
  <c r="M1028" i="55" s="1"/>
  <c r="I246" i="55"/>
  <c r="I1028" i="55" s="1"/>
  <c r="I220" i="55"/>
  <c r="I1002" i="55" s="1"/>
  <c r="M220" i="55"/>
  <c r="M1002" i="55" s="1"/>
  <c r="I173" i="55"/>
  <c r="M173" i="55"/>
  <c r="I171" i="55"/>
  <c r="M171" i="55"/>
  <c r="I222" i="55"/>
  <c r="I1004" i="55" s="1"/>
  <c r="M222" i="55"/>
  <c r="M1004" i="55" s="1"/>
  <c r="I172" i="55"/>
  <c r="M172" i="55"/>
  <c r="I221" i="55"/>
  <c r="I1003" i="55" s="1"/>
  <c r="M221" i="55"/>
  <c r="M1003" i="55" s="1"/>
  <c r="I219" i="55"/>
  <c r="I1001" i="55" s="1"/>
  <c r="M219" i="55"/>
  <c r="M1001" i="55" s="1"/>
  <c r="E274" i="56"/>
  <c r="C225" i="55"/>
  <c r="E272" i="56"/>
  <c r="C223" i="55"/>
  <c r="C298" i="55"/>
  <c r="E323" i="56"/>
  <c r="C274" i="55"/>
  <c r="E273" i="56"/>
  <c r="C224" i="55"/>
  <c r="E321" i="56"/>
  <c r="C272" i="55"/>
  <c r="E320" i="56"/>
  <c r="C271" i="55"/>
  <c r="E322" i="56"/>
  <c r="C273" i="55"/>
  <c r="I650" i="55" l="1"/>
  <c r="I652" i="55"/>
  <c r="I647" i="55"/>
  <c r="I655" i="55"/>
  <c r="I651" i="55"/>
  <c r="I649" i="55"/>
  <c r="I654" i="55"/>
  <c r="I653" i="55"/>
  <c r="I648" i="55"/>
  <c r="I803" i="55"/>
  <c r="I804" i="55"/>
  <c r="I805" i="55"/>
  <c r="I807" i="55"/>
  <c r="I808" i="55"/>
  <c r="I806" i="55"/>
  <c r="I809" i="55"/>
  <c r="I810" i="55"/>
  <c r="I811" i="55"/>
  <c r="B41" i="49"/>
  <c r="F40" i="49"/>
  <c r="D40" i="49"/>
  <c r="G39" i="49"/>
  <c r="E39" i="49"/>
  <c r="AA74" i="55"/>
  <c r="AA126" i="55"/>
  <c r="AA73" i="55"/>
  <c r="AA125" i="55"/>
  <c r="AA180" i="55"/>
  <c r="AA189" i="55"/>
  <c r="AA188" i="55"/>
  <c r="AA192" i="55"/>
  <c r="AA191" i="55"/>
  <c r="AA71" i="55"/>
  <c r="AA123" i="55"/>
  <c r="AA194" i="55"/>
  <c r="AA190" i="55"/>
  <c r="AA193" i="55"/>
  <c r="M298" i="55"/>
  <c r="I298" i="55"/>
  <c r="I223" i="55"/>
  <c r="I1005" i="55" s="1"/>
  <c r="M223" i="55"/>
  <c r="M1005" i="55" s="1"/>
  <c r="I273" i="55"/>
  <c r="M273" i="55"/>
  <c r="I274" i="55"/>
  <c r="M274" i="55"/>
  <c r="I224" i="55"/>
  <c r="I1006" i="55" s="1"/>
  <c r="M224" i="55"/>
  <c r="M1006" i="55" s="1"/>
  <c r="I225" i="55"/>
  <c r="I1007" i="55" s="1"/>
  <c r="M225" i="55"/>
  <c r="M1007" i="55" s="1"/>
  <c r="I272" i="55"/>
  <c r="M272" i="55"/>
  <c r="I271" i="55"/>
  <c r="M271" i="55"/>
  <c r="E374" i="56"/>
  <c r="C325" i="55"/>
  <c r="E373" i="56"/>
  <c r="C324" i="55"/>
  <c r="E375" i="56"/>
  <c r="C326" i="55"/>
  <c r="E324" i="56"/>
  <c r="C275" i="55"/>
  <c r="E372" i="56"/>
  <c r="C323" i="55"/>
  <c r="E325" i="56"/>
  <c r="C276" i="55"/>
  <c r="C350" i="55"/>
  <c r="E326" i="56"/>
  <c r="C277" i="55"/>
  <c r="E40" i="49" l="1"/>
  <c r="G40" i="49"/>
  <c r="B42" i="49"/>
  <c r="D41" i="49"/>
  <c r="F41" i="49"/>
  <c r="AA177" i="55"/>
  <c r="AA175" i="55"/>
  <c r="AA178" i="55"/>
  <c r="M350" i="55"/>
  <c r="I350" i="55"/>
  <c r="I276" i="55"/>
  <c r="M276" i="55"/>
  <c r="I324" i="55"/>
  <c r="M324" i="55"/>
  <c r="I275" i="55"/>
  <c r="M275" i="55"/>
  <c r="I323" i="55"/>
  <c r="M323" i="55"/>
  <c r="I325" i="55"/>
  <c r="M325" i="55"/>
  <c r="I277" i="55"/>
  <c r="M277" i="55"/>
  <c r="I326" i="55"/>
  <c r="M326" i="55"/>
  <c r="E378" i="56"/>
  <c r="C329" i="55"/>
  <c r="E377" i="56"/>
  <c r="C328" i="55"/>
  <c r="E376" i="56"/>
  <c r="C327" i="55"/>
  <c r="E425" i="56"/>
  <c r="C376" i="55"/>
  <c r="C402" i="55"/>
  <c r="E424" i="56"/>
  <c r="C375" i="55"/>
  <c r="E427" i="56"/>
  <c r="C378" i="55"/>
  <c r="E426" i="56"/>
  <c r="C377" i="55"/>
  <c r="I949" i="55"/>
  <c r="I952" i="55"/>
  <c r="I951" i="55"/>
  <c r="I953" i="55"/>
  <c r="I954" i="55"/>
  <c r="I950" i="55"/>
  <c r="E41" i="49" l="1"/>
  <c r="G41" i="49"/>
  <c r="B43" i="49"/>
  <c r="D42" i="49"/>
  <c r="F42" i="49"/>
  <c r="M402" i="55"/>
  <c r="I402" i="55"/>
  <c r="I377" i="55"/>
  <c r="M377" i="55"/>
  <c r="I328" i="55"/>
  <c r="M328" i="55"/>
  <c r="I375" i="55"/>
  <c r="M375" i="55"/>
  <c r="I376" i="55"/>
  <c r="M376" i="55"/>
  <c r="I378" i="55"/>
  <c r="M378" i="55"/>
  <c r="I327" i="55"/>
  <c r="M327" i="55"/>
  <c r="I329" i="55"/>
  <c r="M329" i="55"/>
  <c r="C429" i="55"/>
  <c r="C427" i="55"/>
  <c r="C428" i="55"/>
  <c r="E429" i="56"/>
  <c r="C380" i="55"/>
  <c r="C430" i="55"/>
  <c r="C454" i="55"/>
  <c r="E428" i="56"/>
  <c r="C379" i="55"/>
  <c r="E430" i="56"/>
  <c r="C381" i="55"/>
  <c r="G42" i="49" l="1"/>
  <c r="E42" i="49"/>
  <c r="F43" i="49"/>
  <c r="B44" i="49"/>
  <c r="D43" i="49"/>
  <c r="M454" i="55"/>
  <c r="I454" i="55"/>
  <c r="I381" i="55"/>
  <c r="M381" i="55"/>
  <c r="I380" i="55"/>
  <c r="M380" i="55"/>
  <c r="I427" i="55"/>
  <c r="M427" i="55"/>
  <c r="I379" i="55"/>
  <c r="M379" i="55"/>
  <c r="I430" i="55"/>
  <c r="M430" i="55"/>
  <c r="I428" i="55"/>
  <c r="M428" i="55"/>
  <c r="I429" i="55"/>
  <c r="M429" i="55"/>
  <c r="C433" i="55"/>
  <c r="C432" i="55"/>
  <c r="C431" i="55"/>
  <c r="F44" i="49" l="1"/>
  <c r="B45" i="49"/>
  <c r="D44" i="49"/>
  <c r="E43" i="49"/>
  <c r="G43" i="49"/>
  <c r="M976" i="55"/>
  <c r="M949" i="55"/>
  <c r="M948" i="55"/>
  <c r="M950" i="55"/>
  <c r="M951" i="55"/>
  <c r="I431" i="55"/>
  <c r="M431" i="55"/>
  <c r="I432" i="55"/>
  <c r="M432" i="55"/>
  <c r="I433" i="55"/>
  <c r="M433" i="55"/>
  <c r="D45" i="49" l="1"/>
  <c r="B46" i="49"/>
  <c r="F45" i="49"/>
  <c r="E44" i="49"/>
  <c r="G44" i="49"/>
  <c r="M953" i="55"/>
  <c r="M952" i="55"/>
  <c r="M954" i="55"/>
  <c r="E45" i="49" l="1"/>
  <c r="G45" i="49"/>
  <c r="D46" i="49"/>
  <c r="B47" i="49"/>
  <c r="F46" i="49"/>
  <c r="G46" i="49" l="1"/>
  <c r="E46" i="49"/>
  <c r="F47" i="49"/>
  <c r="D47" i="49"/>
  <c r="B48" i="49"/>
  <c r="B49" i="49" l="1"/>
  <c r="F48" i="49"/>
  <c r="D48" i="49"/>
  <c r="G47" i="49"/>
  <c r="E47" i="49"/>
  <c r="E48" i="49" l="1"/>
  <c r="G48" i="49"/>
  <c r="B50" i="49"/>
  <c r="D49" i="49"/>
  <c r="F49" i="49"/>
  <c r="E49" i="49" l="1"/>
  <c r="G49" i="49"/>
  <c r="B51" i="49"/>
  <c r="D50" i="49"/>
  <c r="F50" i="49"/>
  <c r="G50" i="49" l="1"/>
  <c r="E50" i="49"/>
  <c r="F51" i="49"/>
  <c r="D51" i="49"/>
  <c r="B52" i="49"/>
  <c r="F52" i="49" l="1"/>
  <c r="D52" i="49"/>
  <c r="B53" i="49"/>
  <c r="G51" i="49"/>
  <c r="E51" i="49"/>
  <c r="D53" i="49" l="1"/>
  <c r="B54" i="49"/>
  <c r="F53" i="49"/>
  <c r="E52" i="49"/>
  <c r="G52" i="49"/>
  <c r="G53" i="49" l="1"/>
  <c r="E53" i="49"/>
  <c r="D54" i="49"/>
  <c r="B55" i="49"/>
  <c r="F54" i="49"/>
  <c r="G54" i="49" l="1"/>
  <c r="E54" i="49"/>
  <c r="F55" i="49"/>
  <c r="D55" i="49"/>
  <c r="B56" i="49"/>
  <c r="B57" i="49" l="1"/>
  <c r="F56" i="49"/>
  <c r="D56" i="49"/>
  <c r="G55" i="49"/>
  <c r="E55" i="49"/>
  <c r="E56" i="49" l="1"/>
  <c r="G56" i="49"/>
  <c r="B58" i="49"/>
  <c r="D57" i="49"/>
  <c r="F57" i="49"/>
  <c r="E57" i="49" l="1"/>
  <c r="G57" i="49"/>
  <c r="B59" i="49"/>
  <c r="F58" i="49"/>
  <c r="D58" i="49"/>
  <c r="G58" i="49" l="1"/>
  <c r="E58" i="49"/>
  <c r="F59" i="49"/>
  <c r="D59" i="49"/>
  <c r="U56" i="54" l="1"/>
  <c r="U64" i="54"/>
  <c r="U74" i="54"/>
  <c r="M160" i="55"/>
  <c r="M108" i="55"/>
  <c r="M409" i="55"/>
  <c r="M43" i="55"/>
  <c r="AA43" i="55" s="1"/>
  <c r="M302" i="55"/>
  <c r="M206" i="55"/>
  <c r="M263" i="55"/>
  <c r="M1045" i="55" s="1"/>
  <c r="M311" i="55"/>
  <c r="M215" i="55"/>
  <c r="M96" i="55"/>
  <c r="M164" i="55"/>
  <c r="M310" i="55"/>
  <c r="M364" i="55"/>
  <c r="U73" i="54"/>
  <c r="M198" i="55"/>
  <c r="M309" i="55"/>
  <c r="U46" i="54"/>
  <c r="M61" i="55"/>
  <c r="AA61" i="55" s="1"/>
  <c r="M152" i="55"/>
  <c r="M316" i="55"/>
  <c r="M159" i="55"/>
  <c r="M416" i="55"/>
  <c r="U58" i="54"/>
  <c r="M418" i="55"/>
  <c r="M91" i="55"/>
  <c r="M146" i="55"/>
  <c r="U66" i="54"/>
  <c r="M92" i="55"/>
  <c r="M455" i="55"/>
  <c r="M977" i="55" s="1"/>
  <c r="M411" i="55"/>
  <c r="U59" i="54"/>
  <c r="M163" i="55"/>
  <c r="M214" i="55"/>
  <c r="U51" i="54"/>
  <c r="M53" i="55"/>
  <c r="AA53" i="55" s="1"/>
  <c r="M257" i="55"/>
  <c r="M1039" i="55" s="1"/>
  <c r="M55" i="55"/>
  <c r="AA55" i="55" s="1"/>
  <c r="M212" i="55"/>
  <c r="M366" i="55"/>
  <c r="M313" i="55"/>
  <c r="U70" i="54"/>
  <c r="M300" i="55"/>
  <c r="M307" i="55"/>
  <c r="U60" i="54"/>
  <c r="M417" i="55"/>
  <c r="M50" i="55"/>
  <c r="AA50" i="55" s="1"/>
  <c r="M406" i="55"/>
  <c r="U72" i="54"/>
  <c r="M196" i="55"/>
  <c r="M210" i="55"/>
  <c r="M149" i="55"/>
  <c r="M369" i="55"/>
  <c r="M51" i="55"/>
  <c r="AA51" i="55" s="1"/>
  <c r="M157" i="55"/>
  <c r="M461" i="55"/>
  <c r="M983" i="55" s="1"/>
  <c r="M266" i="55"/>
  <c r="M1048" i="55" s="1"/>
  <c r="M250" i="55"/>
  <c r="M1032" i="55" s="1"/>
  <c r="M425" i="55"/>
  <c r="M256" i="55"/>
  <c r="M1038" i="55" s="1"/>
  <c r="U71" i="54"/>
  <c r="M200" i="55"/>
  <c r="U55" i="54"/>
  <c r="M268" i="55"/>
  <c r="M1050" i="55" s="1"/>
  <c r="M106" i="55"/>
  <c r="M101" i="55"/>
  <c r="M95" i="55"/>
  <c r="M52" i="55"/>
  <c r="AA52" i="55" s="1"/>
  <c r="M460" i="55"/>
  <c r="M982" i="55" s="1"/>
  <c r="M154" i="55"/>
  <c r="U49" i="54"/>
  <c r="M197" i="55"/>
  <c r="M253" i="55"/>
  <c r="M1035" i="55" s="1"/>
  <c r="M109" i="55"/>
  <c r="M365" i="55"/>
  <c r="M102" i="55"/>
  <c r="M412" i="55"/>
  <c r="M148" i="55"/>
  <c r="M361" i="55"/>
  <c r="U50" i="54"/>
  <c r="M54" i="55"/>
  <c r="AA54" i="55" s="1"/>
  <c r="M112" i="55"/>
  <c r="M94" i="55"/>
  <c r="M407" i="55"/>
  <c r="M111" i="55"/>
  <c r="U67" i="54"/>
  <c r="M93" i="55"/>
  <c r="M203" i="55"/>
  <c r="M45" i="55"/>
  <c r="AA45" i="55" s="1"/>
  <c r="M145" i="55"/>
  <c r="M318" i="55"/>
  <c r="M308" i="55"/>
  <c r="M209" i="55"/>
  <c r="M113" i="55"/>
  <c r="M41" i="55"/>
  <c r="AA41" i="55" s="1"/>
  <c r="M269" i="55"/>
  <c r="M1051" i="55" s="1"/>
  <c r="M265" i="55"/>
  <c r="M1047" i="55" s="1"/>
  <c r="M204" i="55"/>
  <c r="M403" i="55"/>
  <c r="M248" i="55"/>
  <c r="M1030" i="55" s="1"/>
  <c r="M370" i="55"/>
  <c r="M59" i="55"/>
  <c r="AA59" i="55" s="1"/>
  <c r="U61" i="54"/>
  <c r="M153" i="55"/>
  <c r="M161" i="55"/>
  <c r="M354" i="55"/>
  <c r="M352" i="55"/>
  <c r="M469" i="55"/>
  <c r="M991" i="55" s="1"/>
  <c r="M162" i="55"/>
  <c r="M144" i="55"/>
  <c r="M353" i="55"/>
  <c r="M321" i="55"/>
  <c r="M208" i="55"/>
  <c r="M413" i="55"/>
  <c r="M463" i="55"/>
  <c r="M985" i="55" s="1"/>
  <c r="M267" i="55"/>
  <c r="M1049" i="55" s="1"/>
  <c r="M165" i="55"/>
  <c r="U62" i="54"/>
  <c r="M264" i="55"/>
  <c r="M1046" i="55" s="1"/>
  <c r="M458" i="55"/>
  <c r="M980" i="55" s="1"/>
  <c r="M48" i="55"/>
  <c r="AA48" i="55" s="1"/>
  <c r="M57" i="55"/>
  <c r="AA57" i="55" s="1"/>
  <c r="M39" i="55"/>
  <c r="AA39" i="55" s="1"/>
  <c r="M462" i="55"/>
  <c r="M984" i="55" s="1"/>
  <c r="M260" i="55"/>
  <c r="M1042" i="55" s="1"/>
  <c r="M456" i="55"/>
  <c r="M978" i="55" s="1"/>
  <c r="M150" i="55"/>
  <c r="M105" i="55"/>
  <c r="M97" i="55"/>
  <c r="M259" i="55"/>
  <c r="M1041" i="55" s="1"/>
  <c r="M217" i="55"/>
  <c r="M319" i="55"/>
  <c r="M464" i="55"/>
  <c r="M986" i="55" s="1"/>
  <c r="M405" i="55"/>
  <c r="M58" i="55"/>
  <c r="AA58" i="55" s="1"/>
  <c r="U69" i="54"/>
  <c r="M199" i="55"/>
  <c r="U47" i="54"/>
  <c r="M252" i="55"/>
  <c r="M1034" i="55" s="1"/>
  <c r="M368" i="55"/>
  <c r="U63" i="54"/>
  <c r="M205" i="55"/>
  <c r="M42" i="55"/>
  <c r="AA42" i="55" s="1"/>
  <c r="M363" i="55"/>
  <c r="U48" i="54"/>
  <c r="M305" i="55"/>
  <c r="M107" i="55"/>
  <c r="M360" i="55"/>
  <c r="M254" i="55"/>
  <c r="M1036" i="55" s="1"/>
  <c r="M315" i="55"/>
  <c r="M99" i="55"/>
  <c r="U75" i="54"/>
  <c r="M47" i="55"/>
  <c r="AA47" i="55" s="1"/>
  <c r="M357" i="55"/>
  <c r="M46" i="55"/>
  <c r="AA46" i="55" s="1"/>
  <c r="M301" i="55"/>
  <c r="M211" i="55"/>
  <c r="M468" i="55"/>
  <c r="M990" i="55" s="1"/>
  <c r="M143" i="55"/>
  <c r="M98" i="55"/>
  <c r="M258" i="55"/>
  <c r="M1040" i="55" s="1"/>
  <c r="M195" i="55"/>
  <c r="M255" i="55"/>
  <c r="M1037" i="55" s="1"/>
  <c r="M408" i="55"/>
  <c r="M306" i="55"/>
  <c r="M470" i="55"/>
  <c r="M992" i="55" s="1"/>
  <c r="M49" i="55"/>
  <c r="AA49" i="55" s="1"/>
  <c r="M207" i="55"/>
  <c r="M100" i="55"/>
  <c r="U54" i="54"/>
  <c r="M262" i="55"/>
  <c r="M1044" i="55" s="1"/>
  <c r="M303" i="55"/>
  <c r="U53" i="54"/>
  <c r="M362" i="55"/>
  <c r="M312" i="55"/>
  <c r="M151" i="55"/>
  <c r="M60" i="55"/>
  <c r="AA60" i="55" s="1"/>
  <c r="M358" i="55"/>
  <c r="U52" i="54"/>
  <c r="U68" i="54"/>
  <c r="M414" i="55"/>
  <c r="M457" i="55"/>
  <c r="M979" i="55" s="1"/>
  <c r="M104" i="55"/>
  <c r="M404" i="55"/>
  <c r="M56" i="55"/>
  <c r="AA56" i="55" s="1"/>
  <c r="M201" i="55"/>
  <c r="M110" i="55"/>
  <c r="M249" i="55"/>
  <c r="M1031" i="55" s="1"/>
  <c r="M410" i="55"/>
  <c r="M155" i="55"/>
  <c r="M147" i="55"/>
  <c r="M156" i="55"/>
  <c r="M40" i="55"/>
  <c r="AA40" i="55" s="1"/>
  <c r="M356" i="55"/>
  <c r="M251" i="55"/>
  <c r="M1033" i="55" s="1"/>
  <c r="M247" i="55"/>
  <c r="M1029" i="55" s="1"/>
  <c r="M459" i="55"/>
  <c r="M981" i="55" s="1"/>
  <c r="M213" i="55"/>
  <c r="M103" i="55"/>
  <c r="M465" i="55"/>
  <c r="M987" i="55" s="1"/>
  <c r="M355" i="55"/>
  <c r="M158" i="55"/>
  <c r="M351" i="55"/>
  <c r="M317" i="55"/>
  <c r="U65" i="54"/>
  <c r="U76" i="54"/>
  <c r="M261" i="55"/>
  <c r="M1043" i="55" s="1"/>
  <c r="M466" i="55"/>
  <c r="M988" i="55" s="1"/>
  <c r="M314" i="55"/>
  <c r="U57" i="54"/>
  <c r="M304" i="55"/>
  <c r="M359" i="55"/>
  <c r="M202" i="55"/>
  <c r="M216" i="55"/>
  <c r="M299" i="55"/>
  <c r="M44" i="55"/>
  <c r="AA44" i="55" s="1"/>
  <c r="M471" i="55"/>
  <c r="M993" i="55" s="1"/>
  <c r="M420" i="55"/>
  <c r="M373" i="55"/>
  <c r="M415" i="55"/>
  <c r="M475" i="55"/>
  <c r="M997" i="55" s="1"/>
  <c r="M419" i="55"/>
  <c r="M473" i="55"/>
  <c r="M995" i="55" s="1"/>
  <c r="M371" i="55"/>
  <c r="M367" i="55"/>
  <c r="M320" i="55"/>
  <c r="M474" i="55"/>
  <c r="M996" i="55" s="1"/>
  <c r="M372" i="55"/>
  <c r="M477" i="55"/>
  <c r="M999" i="55" s="1"/>
  <c r="M467" i="55"/>
  <c r="M989" i="55" s="1"/>
  <c r="M472" i="55"/>
  <c r="M994" i="55" s="1"/>
  <c r="M421" i="55"/>
  <c r="M422" i="55"/>
  <c r="M424" i="55"/>
  <c r="M476" i="55"/>
  <c r="M998" i="55" s="1"/>
  <c r="M423" i="55"/>
  <c r="G59" i="49"/>
  <c r="M270" i="55" s="1"/>
  <c r="M1052" i="55" s="1"/>
  <c r="E59" i="49"/>
  <c r="U77" i="54" s="1"/>
  <c r="X77" i="54" l="1"/>
  <c r="W77" i="54"/>
  <c r="M218" i="55"/>
  <c r="AA151" i="55"/>
  <c r="AA99" i="55"/>
  <c r="AA203" i="55" s="1"/>
  <c r="X76" i="54"/>
  <c r="W76" i="54"/>
  <c r="X75" i="54"/>
  <c r="W75" i="54"/>
  <c r="X69" i="54"/>
  <c r="W69" i="54"/>
  <c r="AA152" i="55"/>
  <c r="AA100" i="55"/>
  <c r="AA204" i="55" s="1"/>
  <c r="AA104" i="55"/>
  <c r="AA208" i="55" s="1"/>
  <c r="AA156" i="55"/>
  <c r="AA157" i="55"/>
  <c r="AA105" i="55"/>
  <c r="AA209" i="55" s="1"/>
  <c r="X66" i="54"/>
  <c r="W66" i="54"/>
  <c r="X65" i="54"/>
  <c r="W65" i="54"/>
  <c r="AA153" i="55"/>
  <c r="AA101" i="55"/>
  <c r="AA205" i="55" s="1"/>
  <c r="AA94" i="55"/>
  <c r="AA198" i="55" s="1"/>
  <c r="AA146" i="55"/>
  <c r="AA162" i="55"/>
  <c r="AA110" i="55"/>
  <c r="AA214" i="55" s="1"/>
  <c r="M62" i="55"/>
  <c r="AA62" i="55" s="1"/>
  <c r="X51" i="54"/>
  <c r="W51" i="54"/>
  <c r="AA165" i="55"/>
  <c r="AA113" i="55"/>
  <c r="AA217" i="55" s="1"/>
  <c r="AA96" i="55"/>
  <c r="AA200" i="55" s="1"/>
  <c r="AA148" i="55"/>
  <c r="M166" i="55"/>
  <c r="X60" i="54"/>
  <c r="W60" i="54"/>
  <c r="AA147" i="55"/>
  <c r="AA95" i="55"/>
  <c r="AA199" i="55" s="1"/>
  <c r="X70" i="54"/>
  <c r="W70" i="54"/>
  <c r="X46" i="54"/>
  <c r="W46" i="54"/>
  <c r="M426" i="55"/>
  <c r="X53" i="54"/>
  <c r="W53" i="54"/>
  <c r="X63" i="54"/>
  <c r="W63" i="54"/>
  <c r="X62" i="54"/>
  <c r="W62" i="54"/>
  <c r="AA97" i="55"/>
  <c r="AA201" i="55" s="1"/>
  <c r="AA149" i="55"/>
  <c r="AA158" i="55"/>
  <c r="AA106" i="55"/>
  <c r="AA210" i="55" s="1"/>
  <c r="X72" i="54"/>
  <c r="W72" i="54"/>
  <c r="M322" i="55"/>
  <c r="AA164" i="55"/>
  <c r="AA112" i="55"/>
  <c r="AA216" i="55" s="1"/>
  <c r="X48" i="54"/>
  <c r="W48" i="54"/>
  <c r="X71" i="54"/>
  <c r="W71" i="54"/>
  <c r="M374" i="55"/>
  <c r="M478" i="55"/>
  <c r="M1000" i="55" s="1"/>
  <c r="W57" i="54"/>
  <c r="X57" i="54"/>
  <c r="X68" i="54"/>
  <c r="W68" i="54"/>
  <c r="X50" i="54"/>
  <c r="W50" i="54"/>
  <c r="X59" i="54"/>
  <c r="W59" i="54"/>
  <c r="X58" i="54"/>
  <c r="W58" i="54"/>
  <c r="W74" i="54"/>
  <c r="X74" i="54"/>
  <c r="AA161" i="55"/>
  <c r="AA109" i="55"/>
  <c r="AA213" i="55" s="1"/>
  <c r="U34" i="54"/>
  <c r="U45" i="54"/>
  <c r="U36" i="54"/>
  <c r="X52" i="54"/>
  <c r="W52" i="54"/>
  <c r="AA150" i="55"/>
  <c r="AA98" i="55"/>
  <c r="AA202" i="55" s="1"/>
  <c r="M114" i="55"/>
  <c r="X61" i="54"/>
  <c r="W61" i="54"/>
  <c r="AA93" i="55"/>
  <c r="AA197" i="55" s="1"/>
  <c r="AA145" i="55"/>
  <c r="X49" i="54"/>
  <c r="W49" i="54"/>
  <c r="X55" i="54"/>
  <c r="W55" i="54"/>
  <c r="AA154" i="55"/>
  <c r="AA102" i="55"/>
  <c r="AA206" i="55" s="1"/>
  <c r="X73" i="54"/>
  <c r="W73" i="54"/>
  <c r="X64" i="54"/>
  <c r="W64" i="54"/>
  <c r="AA144" i="55"/>
  <c r="AA92" i="55"/>
  <c r="AA196" i="55" s="1"/>
  <c r="AA108" i="55"/>
  <c r="AA212" i="55" s="1"/>
  <c r="AA160" i="55"/>
  <c r="X54" i="54"/>
  <c r="W54" i="54"/>
  <c r="X47" i="54"/>
  <c r="W47" i="54"/>
  <c r="AA91" i="55"/>
  <c r="AA195" i="55" s="1"/>
  <c r="AA143" i="55"/>
  <c r="AA111" i="55"/>
  <c r="AA215" i="55" s="1"/>
  <c r="AA163" i="55"/>
  <c r="X67" i="54"/>
  <c r="W67" i="54"/>
  <c r="AA103" i="55"/>
  <c r="AA207" i="55" s="1"/>
  <c r="AA155" i="55"/>
  <c r="AA159" i="55"/>
  <c r="AA107" i="55"/>
  <c r="AA211" i="55" s="1"/>
  <c r="X56" i="54"/>
  <c r="W56" i="54"/>
  <c r="X34" i="54" l="1"/>
  <c r="W34" i="54"/>
  <c r="X36" i="54"/>
  <c r="W36" i="54"/>
  <c r="AA166" i="55"/>
  <c r="AA114" i="55"/>
  <c r="AA218" i="55" s="1"/>
  <c r="X45" i="54"/>
  <c r="W45" i="54"/>
</calcChain>
</file>

<file path=xl/sharedStrings.xml><?xml version="1.0" encoding="utf-8"?>
<sst xmlns="http://schemas.openxmlformats.org/spreadsheetml/2006/main" count="10580" uniqueCount="163">
  <si>
    <t>Date</t>
  </si>
  <si>
    <t>Q1</t>
  </si>
  <si>
    <t>Q2</t>
  </si>
  <si>
    <t>Q3</t>
  </si>
  <si>
    <t>Q4</t>
  </si>
  <si>
    <t>Coal</t>
  </si>
  <si>
    <t>Gas</t>
  </si>
  <si>
    <t>Fuel</t>
  </si>
  <si>
    <t>LSFO</t>
  </si>
  <si>
    <t>Gasoil</t>
  </si>
  <si>
    <t>CO2</t>
  </si>
  <si>
    <t>Year</t>
  </si>
  <si>
    <t>Units</t>
  </si>
  <si>
    <t>Quarter</t>
  </si>
  <si>
    <t>Property</t>
  </si>
  <si>
    <t>Value</t>
  </si>
  <si>
    <t>Band</t>
  </si>
  <si>
    <t>Date From</t>
  </si>
  <si>
    <t>Date To</t>
  </si>
  <si>
    <t>Timeslice</t>
  </si>
  <si>
    <t>Data File</t>
  </si>
  <si>
    <t>Scenario</t>
  </si>
  <si>
    <t>Price</t>
  </si>
  <si>
    <t>€/GJ</t>
  </si>
  <si>
    <t/>
  </si>
  <si>
    <t>ROI Gas w STC</t>
  </si>
  <si>
    <t>Aughinish Gas</t>
  </si>
  <si>
    <t>Coal ARA API2 $/t</t>
  </si>
  <si>
    <t>Gas p/th</t>
  </si>
  <si>
    <t>Gasoil $/t</t>
  </si>
  <si>
    <t>LSFO $/t</t>
  </si>
  <si>
    <t>Carbon €/t</t>
  </si>
  <si>
    <t>Index prices</t>
  </si>
  <si>
    <t>Exchange rates</t>
  </si>
  <si>
    <t>ROI</t>
  </si>
  <si>
    <t>NI Carbon Floor</t>
  </si>
  <si>
    <t>EUR to USD</t>
  </si>
  <si>
    <t>EUR to GBP</t>
  </si>
  <si>
    <t>Support Rate (£)</t>
  </si>
  <si>
    <t>GB Carbon Floor</t>
  </si>
  <si>
    <t>Support Rate (€)</t>
  </si>
  <si>
    <t>Fuel Adder 1</t>
  </si>
  <si>
    <t>Fuel Adder 2</t>
  </si>
  <si>
    <t>Commodity</t>
  </si>
  <si>
    <t>Market</t>
  </si>
  <si>
    <t>Name</t>
  </si>
  <si>
    <t xml:space="preserve"> Currency</t>
  </si>
  <si>
    <t>Value (traded units)</t>
  </si>
  <si>
    <t>Adder 1 Value €/GJ</t>
  </si>
  <si>
    <t>Adder 2 Value €/GJ</t>
  </si>
  <si>
    <t>Total adder</t>
  </si>
  <si>
    <t>Transport cost</t>
  </si>
  <si>
    <t>t</t>
  </si>
  <si>
    <t>NI</t>
  </si>
  <si>
    <t>API#2 physical delivery premium</t>
  </si>
  <si>
    <t>Transhipment and Port Duties</t>
  </si>
  <si>
    <t>Gas transport adder (GBP)</t>
  </si>
  <si>
    <t>th</t>
  </si>
  <si>
    <t>Gas transport adder (EUR)</t>
  </si>
  <si>
    <t xml:space="preserve">NI Commodity Element of Tx and UK Tx </t>
  </si>
  <si>
    <t>GB</t>
  </si>
  <si>
    <t>GB Commodity Element of Tx</t>
  </si>
  <si>
    <t xml:space="preserve">GO transport adder </t>
  </si>
  <si>
    <t>Delivery to site (premium on platts)</t>
  </si>
  <si>
    <t>LSHFO transport adder</t>
  </si>
  <si>
    <t>Uplift to Platts to cover delivery, no excise duty</t>
  </si>
  <si>
    <t>Uplift to Platts to cover differential between FOB and CIF - note freight costs currently low but creeping up slightly</t>
  </si>
  <si>
    <t>Short Term Gas Capacity</t>
  </si>
  <si>
    <t>MWh</t>
  </si>
  <si>
    <t>Conversion</t>
  </si>
  <si>
    <t>Markets</t>
  </si>
  <si>
    <t>Fuels</t>
  </si>
  <si>
    <t>PLEXOS</t>
  </si>
  <si>
    <t>Calorific value GJ/t</t>
  </si>
  <si>
    <t>GJ/th (inc HHV to LHV conv.)</t>
  </si>
  <si>
    <t>Distillate</t>
  </si>
  <si>
    <t>Oil</t>
  </si>
  <si>
    <t>Gas Capacity</t>
  </si>
  <si>
    <t>GJ/MWh</t>
  </si>
  <si>
    <t>Emission Factor tCO2/GJ</t>
  </si>
  <si>
    <t>Oxidation Factor</t>
  </si>
  <si>
    <t>Final Emission factor</t>
  </si>
  <si>
    <t>Fuel price €/GJ</t>
  </si>
  <si>
    <t>Synergen Gas Discount</t>
  </si>
  <si>
    <t>Emission</t>
  </si>
  <si>
    <t>€/kg</t>
  </si>
  <si>
    <t>CO2 GB</t>
  </si>
  <si>
    <t>Shadow Price</t>
  </si>
  <si>
    <t>2016/17</t>
  </si>
  <si>
    <t>2017/18</t>
  </si>
  <si>
    <t>FY for CPS</t>
  </si>
  <si>
    <t>USD_DET</t>
  </si>
  <si>
    <t>GBP_DET</t>
  </si>
  <si>
    <t>EUR_DET</t>
  </si>
  <si>
    <t>FY</t>
  </si>
  <si>
    <t>Q ID</t>
  </si>
  <si>
    <t>EUR to EUR</t>
  </si>
  <si>
    <t>Scenario name:</t>
  </si>
  <si>
    <t>Fuel Prices for PLEXOS:</t>
  </si>
  <si>
    <t>Emissions Prices for PLEXOS:</t>
  </si>
  <si>
    <t>Sets:</t>
  </si>
  <si>
    <t>Emission factors:</t>
  </si>
  <si>
    <t>Fixed conversions:</t>
  </si>
  <si>
    <t>Range for contracts:</t>
  </si>
  <si>
    <t>Other:</t>
  </si>
  <si>
    <t>Short term gas capacity (EUR) (LHV)</t>
  </si>
  <si>
    <t>Title</t>
  </si>
  <si>
    <t>Client</t>
  </si>
  <si>
    <t>Author</t>
  </si>
  <si>
    <t xml:space="preserve">SEM commodity price input </t>
  </si>
  <si>
    <t>2018/19</t>
  </si>
  <si>
    <t>2019/20</t>
  </si>
  <si>
    <t>2020/21</t>
  </si>
  <si>
    <t>2021/22</t>
  </si>
  <si>
    <t>2022/23</t>
  </si>
  <si>
    <t>2023/24</t>
  </si>
  <si>
    <t>Action</t>
  </si>
  <si>
    <t>=</t>
  </si>
  <si>
    <t>Expression</t>
  </si>
  <si>
    <t>CRU</t>
  </si>
  <si>
    <t>Willis Geffert / Zachary Williams</t>
  </si>
  <si>
    <t>Peat</t>
  </si>
  <si>
    <t>2024/25</t>
  </si>
  <si>
    <t>2025/26</t>
  </si>
  <si>
    <t>2026/27</t>
  </si>
  <si>
    <t>2027/28</t>
  </si>
  <si>
    <t>2028/29</t>
  </si>
  <si>
    <t>2029/30</t>
  </si>
  <si>
    <t>Ratio UK to EU CO2 Price</t>
  </si>
  <si>
    <t>Switch-Over Year</t>
  </si>
  <si>
    <t>CO2 price €/GJ</t>
  </si>
  <si>
    <t>Ratio Adjust EU ETS to UK ETS</t>
  </si>
  <si>
    <t>Quarterly Fuel Prices_2021_Update</t>
  </si>
  <si>
    <t>Period (Q or m)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</si>
  <si>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</si>
  <si>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</si>
  <si>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</si>
  <si>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</si>
  <si>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</si>
  <si>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</si>
  <si>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</si>
  <si>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</si>
  <si>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</si>
  <si>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</si>
  <si>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</si>
  <si>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</si>
  <si>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Short term gas capacity (GBP) (LHV)</t>
  </si>
  <si>
    <t>manual 26 Aug switch from Synergen to ROI Gas</t>
  </si>
  <si>
    <t>NI Gas w STC</t>
  </si>
  <si>
    <t>DB1 Gas</t>
  </si>
  <si>
    <t>France Gas</t>
  </si>
  <si>
    <t>ROI Gas 50-50 St Cap</t>
  </si>
  <si>
    <r>
      <t>ED1 Peat/Biomass Price (</t>
    </r>
    <r>
      <rPr>
        <b/>
        <sz val="10"/>
        <rFont val="Calibri"/>
        <family val="2"/>
      </rPr>
      <t>€</t>
    </r>
    <r>
      <rPr>
        <b/>
        <sz val="8"/>
        <rFont val="Arial"/>
        <family val="2"/>
      </rPr>
      <t>/GJ)</t>
    </r>
  </si>
  <si>
    <t>Peat ED1</t>
  </si>
  <si>
    <t>Notes and Formula Changes Below:</t>
  </si>
  <si>
    <t>X</t>
  </si>
  <si>
    <t>Fixed Inputs for Commodity Price Model</t>
  </si>
  <si>
    <r>
      <t>Prior to 2021, GB faces EU ETS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Prices; GB faces UK ETS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Prices starting in 2021</t>
    </r>
  </si>
  <si>
    <t>Month of Year (where applicable)</t>
  </si>
  <si>
    <t>Month 1-12</t>
  </si>
  <si>
    <t>Month Name (Mmm)</t>
  </si>
  <si>
    <t>Assumption, as discussed in "SEM PLEXOS Model Validation (2021-2029) and Backcast" Report (ratio calculated after converting EU and UK ETS prices to same currency)</t>
  </si>
  <si>
    <t>Assumption, as discussed in "SEM PLEXOS Model Validation (2021-2029) and Backcast"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</si>
</sst>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-* #,##0.00_-;\-* #,##0.00_-;_-* &quot;-&quot;??_-;_-@_-"/>
    <numFmt numFmtId="165" formatCode="0.000"/>
    <numFmt numFmtId="166" formatCode="0.0000"/>
    <numFmt numFmtId="167" formatCode="0.00000"/>
    <numFmt numFmtId="168" formatCode="0.0000000"/>
    <numFmt numFmtId="169" formatCode="0.000000"/>
    <numFmt numFmtId="170" formatCode="0.0%"/>
    <numFmt numFmtId="171" formatCode="[$-409]d\-mmm\-yyyy;@"/>
    <numFmt numFmtId="172" formatCode="0.0000000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name val="Times New Roman"/>
      <family val="1"/>
    </font>
    <font>
      <b/>
      <i/>
      <sz val="10"/>
      <color theme="0"/>
      <name val="Gill Sans MT"/>
      <family val="2"/>
    </font>
    <font>
      <sz val="10"/>
      <color indexed="8"/>
      <name val="Arial"/>
      <family val="2"/>
    </font>
    <font>
      <sz val="10"/>
      <color theme="1"/>
      <name val="Gill Sans MT"/>
      <family val="2"/>
    </font>
    <font>
      <sz val="10"/>
      <name val="Gill Sans MT"/>
      <family val="2"/>
    </font>
    <font>
      <b/>
      <i/>
      <sz val="12"/>
      <color theme="0"/>
      <name val="Gill Sans MT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0"/>
      <color theme="0" tint="-0.249977111117893"/>
      <name val="Arial"/>
      <family val="2"/>
    </font>
    <font>
      <sz val="10"/>
      <color theme="0"/>
      <name val="Arial"/>
      <family val="2"/>
    </font>
    <font>
      <b/>
      <i/>
      <sz val="10"/>
      <color theme="1"/>
      <name val="Arial"/>
      <family val="2"/>
    </font>
    <font>
      <i/>
      <sz val="10"/>
      <color theme="0" tint="-0.499984740745262"/>
      <name val="Arial"/>
      <family val="2"/>
    </font>
    <font>
      <b/>
      <i/>
      <sz val="10"/>
      <color theme="0"/>
      <name val="Arial"/>
      <family val="2"/>
    </font>
    <font>
      <sz val="8"/>
      <color theme="1"/>
      <name val="Calibri"/>
      <family val="2"/>
      <scheme val="minor"/>
    </font>
    <font>
      <b/>
      <sz val="10"/>
      <name val="Calibri"/>
      <family val="2"/>
    </font>
    <font>
      <b/>
      <sz val="8"/>
      <name val="Arial"/>
      <family val="2"/>
    </font>
    <font>
      <b/>
      <vertAlign val="subscript"/>
      <sz val="10"/>
      <name val="Arial"/>
      <family val="2"/>
    </font>
    <font>
      <sz val="8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0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0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ck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double">
        <color theme="0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8"/>
      </left>
      <right style="thin">
        <color theme="0"/>
      </right>
      <top style="thin">
        <color indexed="8"/>
      </top>
      <bottom/>
      <diagonal/>
    </border>
    <border>
      <left style="thin">
        <color theme="0"/>
      </left>
      <right style="thin">
        <color theme="0"/>
      </right>
      <top style="thin">
        <color indexed="8"/>
      </top>
      <bottom/>
      <diagonal/>
    </border>
    <border>
      <left style="thin">
        <color theme="0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indexed="8"/>
      </top>
      <bottom/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36" borderId="23" applyProtection="0">
      <alignment horizontal="center" vertical="center"/>
    </xf>
    <xf numFmtId="0" fontId="24" fillId="0" borderId="0"/>
    <xf numFmtId="0" fontId="25" fillId="35" borderId="0" applyNumberFormat="0" applyAlignment="0" applyProtection="0"/>
    <xf numFmtId="0" fontId="25" fillId="37" borderId="0" applyNumberFormat="0" applyAlignment="0" applyProtection="0"/>
    <xf numFmtId="0" fontId="26" fillId="38" borderId="0" applyNumberFormat="0" applyAlignment="0" applyProtection="0"/>
    <xf numFmtId="0" fontId="23" fillId="39" borderId="0" applyNumberFormat="0" applyAlignment="0" applyProtection="0"/>
    <xf numFmtId="43" fontId="1" fillId="0" borderId="0" applyFont="0" applyFill="0" applyBorder="0" applyAlignment="0" applyProtection="0"/>
    <xf numFmtId="0" fontId="27" fillId="36" borderId="0" applyNumberFormat="0" applyProtection="0">
      <alignment horizontal="center" vertical="center"/>
    </xf>
    <xf numFmtId="0" fontId="25" fillId="40" borderId="25" applyAlignment="0" applyProtection="0"/>
    <xf numFmtId="0" fontId="23" fillId="36" borderId="26" applyNumberFormat="0" applyAlignment="0" applyProtection="0">
      <alignment horizontal="center" vertical="center"/>
    </xf>
  </cellStyleXfs>
  <cellXfs count="164">
    <xf numFmtId="0" fontId="0" fillId="0" borderId="0" xfId="0"/>
    <xf numFmtId="0" fontId="21" fillId="33" borderId="0" xfId="0" applyFont="1" applyFill="1"/>
    <xf numFmtId="0" fontId="21" fillId="33" borderId="13" xfId="0" applyFont="1" applyFill="1" applyBorder="1"/>
    <xf numFmtId="0" fontId="21" fillId="33" borderId="0" xfId="0" applyFont="1" applyFill="1" applyAlignment="1">
      <alignment horizontal="center"/>
    </xf>
    <xf numFmtId="0" fontId="20" fillId="33" borderId="0" xfId="0" applyFont="1" applyFill="1"/>
    <xf numFmtId="0" fontId="18" fillId="33" borderId="0" xfId="0" applyFont="1" applyFill="1"/>
    <xf numFmtId="0" fontId="18" fillId="33" borderId="0" xfId="0" applyFont="1" applyFill="1" applyBorder="1"/>
    <xf numFmtId="0" fontId="21" fillId="33" borderId="0" xfId="51" applyFont="1" applyFill="1" applyProtection="1">
      <protection locked="0"/>
    </xf>
    <xf numFmtId="0" fontId="18" fillId="41" borderId="0" xfId="53" applyFont="1" applyFill="1" applyProtection="1">
      <protection locked="0"/>
    </xf>
    <xf numFmtId="0" fontId="18" fillId="33" borderId="0" xfId="51" applyFont="1" applyFill="1" applyProtection="1">
      <protection locked="0"/>
    </xf>
    <xf numFmtId="0" fontId="19" fillId="33" borderId="0" xfId="51" applyFont="1" applyFill="1" applyProtection="1">
      <protection locked="0"/>
    </xf>
    <xf numFmtId="0" fontId="18" fillId="33" borderId="0" xfId="51" applyFont="1" applyFill="1" applyAlignment="1" applyProtection="1">
      <alignment horizontal="right"/>
      <protection locked="0"/>
    </xf>
    <xf numFmtId="0" fontId="18" fillId="33" borderId="0" xfId="51" applyFont="1" applyFill="1" applyBorder="1" applyProtection="1">
      <protection locked="0"/>
    </xf>
    <xf numFmtId="0" fontId="19" fillId="33" borderId="0" xfId="51" applyFont="1" applyFill="1" applyBorder="1" applyProtection="1">
      <protection locked="0"/>
    </xf>
    <xf numFmtId="0" fontId="18" fillId="33" borderId="15" xfId="0" applyFont="1" applyFill="1" applyBorder="1"/>
    <xf numFmtId="0" fontId="18" fillId="33" borderId="21" xfId="0" applyFont="1" applyFill="1" applyBorder="1"/>
    <xf numFmtId="0" fontId="18" fillId="33" borderId="21" xfId="51" applyFont="1" applyFill="1" applyBorder="1" applyProtection="1">
      <protection locked="0"/>
    </xf>
    <xf numFmtId="0" fontId="18" fillId="33" borderId="15" xfId="51" applyFont="1" applyFill="1" applyBorder="1" applyProtection="1">
      <protection locked="0"/>
    </xf>
    <xf numFmtId="0" fontId="18" fillId="33" borderId="18" xfId="0" applyFont="1" applyFill="1" applyBorder="1"/>
    <xf numFmtId="0" fontId="18" fillId="33" borderId="22" xfId="0" applyFont="1" applyFill="1" applyBorder="1"/>
    <xf numFmtId="0" fontId="18" fillId="33" borderId="19" xfId="0" applyFont="1" applyFill="1" applyBorder="1"/>
    <xf numFmtId="0" fontId="18" fillId="33" borderId="19" xfId="51" applyFont="1" applyFill="1" applyBorder="1" applyProtection="1">
      <protection locked="0"/>
    </xf>
    <xf numFmtId="0" fontId="18" fillId="33" borderId="20" xfId="51" applyFont="1" applyFill="1" applyBorder="1" applyProtection="1">
      <protection locked="0"/>
    </xf>
    <xf numFmtId="0" fontId="29" fillId="33" borderId="22" xfId="16" applyFont="1" applyFill="1" applyBorder="1"/>
    <xf numFmtId="2" fontId="18" fillId="33" borderId="22" xfId="0" applyNumberFormat="1" applyFont="1" applyFill="1" applyBorder="1"/>
    <xf numFmtId="0" fontId="29" fillId="33" borderId="18" xfId="16" applyFont="1" applyFill="1" applyBorder="1"/>
    <xf numFmtId="0" fontId="29" fillId="33" borderId="0" xfId="16" applyFont="1" applyFill="1" applyBorder="1"/>
    <xf numFmtId="0" fontId="29" fillId="33" borderId="11" xfId="16" applyFont="1" applyFill="1" applyBorder="1"/>
    <xf numFmtId="0" fontId="29" fillId="33" borderId="21" xfId="16" applyFont="1" applyFill="1" applyBorder="1"/>
    <xf numFmtId="0" fontId="29" fillId="33" borderId="14" xfId="16" applyFont="1" applyFill="1" applyBorder="1"/>
    <xf numFmtId="167" fontId="18" fillId="33" borderId="11" xfId="0" applyNumberFormat="1" applyFont="1" applyFill="1" applyBorder="1"/>
    <xf numFmtId="167" fontId="18" fillId="33" borderId="14" xfId="0" applyNumberFormat="1" applyFont="1" applyFill="1" applyBorder="1"/>
    <xf numFmtId="0" fontId="18" fillId="33" borderId="18" xfId="0" applyFont="1" applyFill="1" applyBorder="1" applyAlignment="1">
      <alignment wrapText="1"/>
    </xf>
    <xf numFmtId="0" fontId="18" fillId="33" borderId="21" xfId="0" applyFont="1" applyFill="1" applyBorder="1" applyAlignment="1">
      <alignment wrapText="1"/>
    </xf>
    <xf numFmtId="2" fontId="18" fillId="33" borderId="18" xfId="0" applyNumberFormat="1" applyFont="1" applyFill="1" applyBorder="1"/>
    <xf numFmtId="2" fontId="18" fillId="33" borderId="0" xfId="0" applyNumberFormat="1" applyFont="1" applyFill="1" applyBorder="1"/>
    <xf numFmtId="2" fontId="18" fillId="33" borderId="11" xfId="0" applyNumberFormat="1" applyFont="1" applyFill="1" applyBorder="1"/>
    <xf numFmtId="2" fontId="18" fillId="33" borderId="21" xfId="0" applyNumberFormat="1" applyFont="1" applyFill="1" applyBorder="1"/>
    <xf numFmtId="2" fontId="18" fillId="33" borderId="14" xfId="0" applyNumberFormat="1" applyFont="1" applyFill="1" applyBorder="1"/>
    <xf numFmtId="166" fontId="18" fillId="33" borderId="11" xfId="0" applyNumberFormat="1" applyFont="1" applyFill="1" applyBorder="1"/>
    <xf numFmtId="166" fontId="18" fillId="33" borderId="14" xfId="0" applyNumberFormat="1" applyFont="1" applyFill="1" applyBorder="1"/>
    <xf numFmtId="0" fontId="18" fillId="34" borderId="11" xfId="0" applyFont="1" applyFill="1" applyBorder="1"/>
    <xf numFmtId="0" fontId="18" fillId="34" borderId="14" xfId="0" applyFont="1" applyFill="1" applyBorder="1"/>
    <xf numFmtId="169" fontId="18" fillId="34" borderId="11" xfId="0" applyNumberFormat="1" applyFont="1" applyFill="1" applyBorder="1"/>
    <xf numFmtId="169" fontId="18" fillId="34" borderId="14" xfId="0" applyNumberFormat="1" applyFont="1" applyFill="1" applyBorder="1"/>
    <xf numFmtId="167" fontId="18" fillId="34" borderId="11" xfId="0" applyNumberFormat="1" applyFont="1" applyFill="1" applyBorder="1"/>
    <xf numFmtId="167" fontId="18" fillId="34" borderId="14" xfId="0" applyNumberFormat="1" applyFont="1" applyFill="1" applyBorder="1"/>
    <xf numFmtId="0" fontId="19" fillId="33" borderId="0" xfId="52" applyFont="1" applyFill="1" applyBorder="1" applyProtection="1">
      <protection locked="0"/>
    </xf>
    <xf numFmtId="0" fontId="18" fillId="33" borderId="18" xfId="51" applyFont="1" applyFill="1" applyBorder="1" applyProtection="1">
      <protection locked="0"/>
    </xf>
    <xf numFmtId="165" fontId="18" fillId="42" borderId="0" xfId="11" applyNumberFormat="1" applyFont="1" applyFill="1" applyBorder="1" applyAlignment="1">
      <alignment horizontal="center"/>
    </xf>
    <xf numFmtId="2" fontId="18" fillId="42" borderId="0" xfId="11" applyNumberFormat="1" applyFont="1" applyFill="1" applyBorder="1" applyAlignment="1">
      <alignment horizontal="center"/>
    </xf>
    <xf numFmtId="165" fontId="18" fillId="42" borderId="22" xfId="11" applyNumberFormat="1" applyFont="1" applyFill="1" applyBorder="1" applyAlignment="1">
      <alignment horizontal="center"/>
    </xf>
    <xf numFmtId="2" fontId="18" fillId="42" borderId="22" xfId="11" applyNumberFormat="1" applyFont="1" applyFill="1" applyBorder="1" applyAlignment="1">
      <alignment horizontal="center"/>
    </xf>
    <xf numFmtId="165" fontId="18" fillId="42" borderId="18" xfId="11" applyNumberFormat="1" applyFont="1" applyFill="1" applyBorder="1" applyAlignment="1">
      <alignment horizontal="center"/>
    </xf>
    <xf numFmtId="165" fontId="18" fillId="42" borderId="11" xfId="11" applyNumberFormat="1" applyFont="1" applyFill="1" applyBorder="1" applyAlignment="1">
      <alignment horizontal="center"/>
    </xf>
    <xf numFmtId="165" fontId="18" fillId="42" borderId="21" xfId="11" applyNumberFormat="1" applyFont="1" applyFill="1" applyBorder="1" applyAlignment="1">
      <alignment horizontal="center"/>
    </xf>
    <xf numFmtId="165" fontId="18" fillId="42" borderId="14" xfId="11" applyNumberFormat="1" applyFont="1" applyFill="1" applyBorder="1" applyAlignment="1">
      <alignment horizontal="center"/>
    </xf>
    <xf numFmtId="2" fontId="18" fillId="33" borderId="24" xfId="0" applyNumberFormat="1" applyFont="1" applyFill="1" applyBorder="1"/>
    <xf numFmtId="2" fontId="18" fillId="33" borderId="17" xfId="0" applyNumberFormat="1" applyFont="1" applyFill="1" applyBorder="1"/>
    <xf numFmtId="2" fontId="18" fillId="33" borderId="16" xfId="0" applyNumberFormat="1" applyFont="1" applyFill="1" applyBorder="1"/>
    <xf numFmtId="167" fontId="18" fillId="33" borderId="16" xfId="0" applyNumberFormat="1" applyFont="1" applyFill="1" applyBorder="1"/>
    <xf numFmtId="166" fontId="18" fillId="33" borderId="16" xfId="0" applyNumberFormat="1" applyFont="1" applyFill="1" applyBorder="1"/>
    <xf numFmtId="0" fontId="21" fillId="33" borderId="0" xfId="52" applyFont="1" applyFill="1" applyProtection="1">
      <protection locked="0"/>
    </xf>
    <xf numFmtId="14" fontId="21" fillId="33" borderId="0" xfId="52" applyNumberFormat="1" applyFont="1" applyFill="1" applyProtection="1">
      <protection locked="0"/>
    </xf>
    <xf numFmtId="165" fontId="18" fillId="42" borderId="24" xfId="11" applyNumberFormat="1" applyFont="1" applyFill="1" applyBorder="1" applyAlignment="1">
      <alignment horizontal="center"/>
    </xf>
    <xf numFmtId="165" fontId="18" fillId="42" borderId="27" xfId="11" applyNumberFormat="1" applyFont="1" applyFill="1" applyBorder="1" applyAlignment="1">
      <alignment horizontal="center"/>
    </xf>
    <xf numFmtId="2" fontId="18" fillId="42" borderId="27" xfId="11" applyNumberFormat="1" applyFont="1" applyFill="1" applyBorder="1" applyAlignment="1">
      <alignment horizontal="center"/>
    </xf>
    <xf numFmtId="0" fontId="18" fillId="34" borderId="18" xfId="0" applyFont="1" applyFill="1" applyBorder="1" applyAlignment="1">
      <alignment horizontal="left"/>
    </xf>
    <xf numFmtId="0" fontId="18" fillId="34" borderId="21" xfId="0" applyFont="1" applyFill="1" applyBorder="1" applyAlignment="1">
      <alignment horizontal="left"/>
    </xf>
    <xf numFmtId="0" fontId="18" fillId="34" borderId="19" xfId="0" applyFont="1" applyFill="1" applyBorder="1" applyAlignment="1">
      <alignment horizontal="left"/>
    </xf>
    <xf numFmtId="0" fontId="18" fillId="34" borderId="20" xfId="0" applyFont="1" applyFill="1" applyBorder="1" applyAlignment="1">
      <alignment horizontal="left"/>
    </xf>
    <xf numFmtId="14" fontId="18" fillId="33" borderId="18" xfId="57" applyNumberFormat="1" applyFont="1" applyFill="1" applyBorder="1" applyAlignment="1">
      <alignment horizontal="left"/>
    </xf>
    <xf numFmtId="14" fontId="18" fillId="33" borderId="21" xfId="57" applyNumberFormat="1" applyFont="1" applyFill="1" applyBorder="1" applyAlignment="1">
      <alignment horizontal="left"/>
    </xf>
    <xf numFmtId="22" fontId="24" fillId="33" borderId="19" xfId="50" applyNumberFormat="1" applyFont="1" applyFill="1" applyBorder="1" applyAlignment="1">
      <alignment horizontal="right" wrapText="1"/>
    </xf>
    <xf numFmtId="22" fontId="24" fillId="33" borderId="20" xfId="50" applyNumberFormat="1" applyFont="1" applyFill="1" applyBorder="1" applyAlignment="1">
      <alignment horizontal="right" wrapText="1"/>
    </xf>
    <xf numFmtId="2" fontId="18" fillId="34" borderId="28" xfId="51" applyNumberFormat="1" applyFont="1" applyFill="1" applyBorder="1" applyAlignment="1" applyProtection="1">
      <alignment horizontal="center"/>
      <protection locked="0"/>
    </xf>
    <xf numFmtId="0" fontId="18" fillId="33" borderId="24" xfId="51" applyFont="1" applyFill="1" applyBorder="1" applyProtection="1">
      <protection locked="0"/>
    </xf>
    <xf numFmtId="2" fontId="18" fillId="33" borderId="10" xfId="51" applyNumberFormat="1" applyFont="1" applyFill="1" applyBorder="1" applyAlignment="1" applyProtection="1">
      <alignment horizontal="center"/>
      <protection locked="0"/>
    </xf>
    <xf numFmtId="0" fontId="18" fillId="34" borderId="0" xfId="0" applyFont="1" applyFill="1" applyBorder="1" applyAlignment="1">
      <alignment horizontal="center"/>
    </xf>
    <xf numFmtId="0" fontId="18" fillId="34" borderId="22" xfId="0" applyFont="1" applyFill="1" applyBorder="1" applyAlignment="1">
      <alignment horizontal="center"/>
    </xf>
    <xf numFmtId="0" fontId="18" fillId="34" borderId="16" xfId="0" applyFont="1" applyFill="1" applyBorder="1"/>
    <xf numFmtId="0" fontId="18" fillId="34" borderId="28" xfId="51" applyFont="1" applyFill="1" applyBorder="1" applyAlignment="1" applyProtection="1">
      <alignment horizontal="center"/>
      <protection locked="0"/>
    </xf>
    <xf numFmtId="0" fontId="18" fillId="33" borderId="18" xfId="0" applyFont="1" applyFill="1" applyBorder="1" applyAlignment="1">
      <alignment horizontal="left"/>
    </xf>
    <xf numFmtId="0" fontId="18" fillId="33" borderId="21" xfId="0" applyFont="1" applyFill="1" applyBorder="1" applyAlignment="1">
      <alignment horizontal="left"/>
    </xf>
    <xf numFmtId="0" fontId="18" fillId="33" borderId="19" xfId="0" applyFont="1" applyFill="1" applyBorder="1" applyAlignment="1">
      <alignment horizontal="left"/>
    </xf>
    <xf numFmtId="0" fontId="18" fillId="33" borderId="20" xfId="0" applyFont="1" applyFill="1" applyBorder="1" applyAlignment="1">
      <alignment horizontal="left"/>
    </xf>
    <xf numFmtId="0" fontId="28" fillId="33" borderId="0" xfId="51" applyFont="1" applyFill="1" applyBorder="1" applyProtection="1">
      <protection locked="0"/>
    </xf>
    <xf numFmtId="0" fontId="18" fillId="34" borderId="18" xfId="0" applyFont="1" applyFill="1" applyBorder="1" applyAlignment="1">
      <alignment horizontal="center"/>
    </xf>
    <xf numFmtId="0" fontId="18" fillId="34" borderId="21" xfId="0" applyFont="1" applyFill="1" applyBorder="1" applyAlignment="1">
      <alignment horizontal="center"/>
    </xf>
    <xf numFmtId="0" fontId="21" fillId="34" borderId="0" xfId="0" applyFont="1" applyFill="1"/>
    <xf numFmtId="0" fontId="30" fillId="33" borderId="0" xfId="52" applyFont="1" applyFill="1" applyProtection="1">
      <protection locked="0"/>
    </xf>
    <xf numFmtId="0" fontId="31" fillId="45" borderId="30" xfId="50" applyFont="1" applyFill="1" applyBorder="1" applyAlignment="1">
      <alignment horizontal="center"/>
    </xf>
    <xf numFmtId="0" fontId="31" fillId="45" borderId="31" xfId="50" applyFont="1" applyFill="1" applyBorder="1" applyAlignment="1">
      <alignment horizontal="center"/>
    </xf>
    <xf numFmtId="0" fontId="31" fillId="45" borderId="32" xfId="50" applyFont="1" applyFill="1" applyBorder="1" applyAlignment="1">
      <alignment horizontal="center"/>
    </xf>
    <xf numFmtId="0" fontId="24" fillId="33" borderId="29" xfId="50" applyFont="1" applyFill="1" applyBorder="1" applyAlignment="1">
      <alignment wrapText="1"/>
    </xf>
    <xf numFmtId="167" fontId="24" fillId="33" borderId="29" xfId="50" applyNumberFormat="1" applyFont="1" applyFill="1" applyBorder="1" applyAlignment="1">
      <alignment horizontal="right" wrapText="1"/>
    </xf>
    <xf numFmtId="0" fontId="24" fillId="33" borderId="29" xfId="50" applyFont="1" applyFill="1" applyBorder="1" applyAlignment="1">
      <alignment horizontal="right" wrapText="1"/>
    </xf>
    <xf numFmtId="0" fontId="24" fillId="33" borderId="29" xfId="50" applyFont="1" applyFill="1" applyBorder="1" applyAlignment="1">
      <alignment horizontal="left"/>
    </xf>
    <xf numFmtId="0" fontId="24" fillId="44" borderId="29" xfId="50" applyFont="1" applyFill="1" applyBorder="1" applyAlignment="1">
      <alignment wrapText="1"/>
    </xf>
    <xf numFmtId="167" fontId="24" fillId="44" borderId="29" xfId="50" applyNumberFormat="1" applyFont="1" applyFill="1" applyBorder="1" applyAlignment="1">
      <alignment horizontal="right" wrapText="1"/>
    </xf>
    <xf numFmtId="0" fontId="24" fillId="44" borderId="29" xfId="50" applyFont="1" applyFill="1" applyBorder="1" applyAlignment="1">
      <alignment horizontal="right" wrapText="1"/>
    </xf>
    <xf numFmtId="0" fontId="24" fillId="44" borderId="29" xfId="50" applyFont="1" applyFill="1" applyBorder="1" applyAlignment="1">
      <alignment horizontal="left"/>
    </xf>
    <xf numFmtId="0" fontId="32" fillId="33" borderId="0" xfId="51" applyFont="1" applyFill="1" applyProtection="1">
      <protection locked="0"/>
    </xf>
    <xf numFmtId="0" fontId="33" fillId="33" borderId="0" xfId="51" applyFont="1" applyFill="1" applyProtection="1">
      <protection locked="0"/>
    </xf>
    <xf numFmtId="0" fontId="31" fillId="43" borderId="33" xfId="51" applyFont="1" applyFill="1" applyBorder="1" applyProtection="1">
      <protection locked="0"/>
    </xf>
    <xf numFmtId="0" fontId="31" fillId="43" borderId="34" xfId="51" applyFont="1" applyFill="1" applyBorder="1" applyProtection="1">
      <protection locked="0"/>
    </xf>
    <xf numFmtId="0" fontId="31" fillId="43" borderId="35" xfId="51" applyFont="1" applyFill="1" applyBorder="1" applyProtection="1">
      <protection locked="0"/>
    </xf>
    <xf numFmtId="0" fontId="34" fillId="43" borderId="36" xfId="49" applyFont="1" applyFill="1" applyBorder="1" applyAlignment="1" applyProtection="1">
      <alignment horizontal="left" vertical="center" wrapText="1"/>
      <protection locked="0"/>
    </xf>
    <xf numFmtId="0" fontId="34" fillId="43" borderId="37" xfId="49" applyFont="1" applyFill="1" applyBorder="1" applyAlignment="1" applyProtection="1">
      <alignment horizontal="left" vertical="center" wrapText="1"/>
      <protection locked="0"/>
    </xf>
    <xf numFmtId="0" fontId="34" fillId="43" borderId="38" xfId="49" applyFont="1" applyFill="1" applyBorder="1" applyAlignment="1" applyProtection="1">
      <alignment horizontal="left" vertical="center" wrapText="1"/>
      <protection locked="0"/>
    </xf>
    <xf numFmtId="0" fontId="34" fillId="43" borderId="39" xfId="49" applyFont="1" applyFill="1" applyBorder="1" applyAlignment="1" applyProtection="1">
      <alignment horizontal="center" vertical="center"/>
      <protection locked="0"/>
    </xf>
    <xf numFmtId="0" fontId="34" fillId="43" borderId="40" xfId="49" applyFont="1" applyFill="1" applyBorder="1" applyAlignment="1" applyProtection="1">
      <alignment horizontal="center" vertical="center"/>
      <protection locked="0"/>
    </xf>
    <xf numFmtId="0" fontId="34" fillId="43" borderId="40" xfId="49" applyFont="1" applyFill="1" applyBorder="1" applyAlignment="1" applyProtection="1">
      <alignment horizontal="left" vertical="center"/>
      <protection locked="0"/>
    </xf>
    <xf numFmtId="0" fontId="34" fillId="43" borderId="40" xfId="49" applyFont="1" applyFill="1" applyBorder="1" applyAlignment="1" applyProtection="1">
      <alignment horizontal="center" vertical="center" wrapText="1"/>
      <protection locked="0"/>
    </xf>
    <xf numFmtId="0" fontId="34" fillId="43" borderId="41" xfId="49" applyFont="1" applyFill="1" applyBorder="1" applyAlignment="1" applyProtection="1">
      <alignment horizontal="center" vertical="center" wrapText="1"/>
      <protection locked="0"/>
    </xf>
    <xf numFmtId="0" fontId="34" fillId="43" borderId="39" xfId="49" applyFont="1" applyFill="1" applyBorder="1" applyProtection="1">
      <alignment horizontal="center" vertical="center"/>
      <protection locked="0"/>
    </xf>
    <xf numFmtId="14" fontId="34" fillId="43" borderId="40" xfId="49" applyNumberFormat="1" applyFont="1" applyFill="1" applyBorder="1" applyAlignment="1" applyProtection="1">
      <alignment horizontal="center" vertical="center"/>
      <protection locked="0"/>
    </xf>
    <xf numFmtId="14" fontId="34" fillId="43" borderId="41" xfId="49" applyNumberFormat="1" applyFont="1" applyFill="1" applyBorder="1" applyAlignment="1" applyProtection="1">
      <alignment horizontal="center" vertical="center"/>
      <protection locked="0"/>
    </xf>
    <xf numFmtId="0" fontId="28" fillId="33" borderId="0" xfId="49" applyFont="1" applyFill="1" applyBorder="1" applyAlignment="1" applyProtection="1">
      <alignment vertical="center"/>
      <protection locked="0"/>
    </xf>
    <xf numFmtId="0" fontId="32" fillId="33" borderId="0" xfId="0" applyFont="1" applyFill="1"/>
    <xf numFmtId="0" fontId="34" fillId="43" borderId="39" xfId="49" applyFont="1" applyFill="1" applyBorder="1" applyAlignment="1" applyProtection="1">
      <alignment horizontal="left" vertical="center"/>
      <protection locked="0"/>
    </xf>
    <xf numFmtId="0" fontId="34" fillId="43" borderId="41" xfId="49" applyFont="1" applyFill="1" applyBorder="1" applyAlignment="1" applyProtection="1">
      <alignment horizontal="left" vertical="center"/>
      <protection locked="0"/>
    </xf>
    <xf numFmtId="0" fontId="34" fillId="43" borderId="42" xfId="49" applyFont="1" applyFill="1" applyBorder="1" applyAlignment="1" applyProtection="1">
      <alignment horizontal="left" vertical="center"/>
      <protection locked="0"/>
    </xf>
    <xf numFmtId="0" fontId="34" fillId="43" borderId="43" xfId="49" applyFont="1" applyFill="1" applyBorder="1" applyProtection="1">
      <alignment horizontal="center" vertical="center"/>
      <protection locked="0"/>
    </xf>
    <xf numFmtId="0" fontId="34" fillId="43" borderId="44" xfId="49" applyFont="1" applyFill="1" applyBorder="1" applyProtection="1">
      <alignment horizontal="center" vertical="center"/>
      <protection locked="0"/>
    </xf>
    <xf numFmtId="0" fontId="18" fillId="34" borderId="19" xfId="0" applyFont="1" applyFill="1" applyBorder="1"/>
    <xf numFmtId="0" fontId="18" fillId="34" borderId="20" xfId="51" applyFont="1" applyFill="1" applyBorder="1" applyProtection="1">
      <protection locked="0"/>
    </xf>
    <xf numFmtId="0" fontId="18" fillId="34" borderId="19" xfId="51" applyFont="1" applyFill="1" applyBorder="1" applyProtection="1">
      <protection locked="0"/>
    </xf>
    <xf numFmtId="0" fontId="28" fillId="33" borderId="19" xfId="58" applyFont="1" applyFill="1" applyBorder="1" applyAlignment="1" applyProtection="1">
      <alignment horizontal="left" vertical="center"/>
      <protection locked="0"/>
    </xf>
    <xf numFmtId="0" fontId="18" fillId="34" borderId="19" xfId="0" applyFont="1" applyFill="1" applyBorder="1" applyAlignment="1">
      <alignment horizontal="center"/>
    </xf>
    <xf numFmtId="0" fontId="28" fillId="33" borderId="20" xfId="58" applyFont="1" applyFill="1" applyBorder="1" applyAlignment="1" applyProtection="1">
      <alignment horizontal="left" vertical="center"/>
      <protection locked="0"/>
    </xf>
    <xf numFmtId="168" fontId="18" fillId="34" borderId="20" xfId="57" applyNumberFormat="1" applyFont="1" applyFill="1" applyBorder="1" applyAlignment="1">
      <alignment horizontal="center"/>
    </xf>
    <xf numFmtId="0" fontId="18" fillId="33" borderId="12" xfId="51" applyFont="1" applyFill="1" applyBorder="1" applyAlignment="1" applyProtection="1">
      <alignment horizontal="left"/>
      <protection locked="0"/>
    </xf>
    <xf numFmtId="9" fontId="18" fillId="34" borderId="10" xfId="48" applyFont="1" applyFill="1" applyBorder="1" applyAlignment="1">
      <alignment horizontal="center"/>
    </xf>
    <xf numFmtId="2" fontId="18" fillId="34" borderId="11" xfId="0" applyNumberFormat="1" applyFont="1" applyFill="1" applyBorder="1"/>
    <xf numFmtId="2" fontId="18" fillId="34" borderId="14" xfId="0" applyNumberFormat="1" applyFont="1" applyFill="1" applyBorder="1"/>
    <xf numFmtId="0" fontId="0" fillId="33" borderId="0" xfId="0" applyFill="1"/>
    <xf numFmtId="0" fontId="16" fillId="33" borderId="0" xfId="0" applyFont="1" applyFill="1"/>
    <xf numFmtId="0" fontId="0" fillId="33" borderId="0" xfId="0" applyFont="1" applyFill="1"/>
    <xf numFmtId="170" fontId="21" fillId="33" borderId="0" xfId="48" applyNumberFormat="1" applyFont="1" applyFill="1" applyProtection="1">
      <protection locked="0"/>
    </xf>
    <xf numFmtId="10" fontId="21" fillId="33" borderId="0" xfId="48" applyNumberFormat="1" applyFont="1" applyFill="1" applyProtection="1">
      <protection locked="0"/>
    </xf>
    <xf numFmtId="1" fontId="18" fillId="34" borderId="0" xfId="0" applyNumberFormat="1" applyFont="1" applyFill="1" applyBorder="1" applyAlignment="1">
      <alignment horizontal="center"/>
    </xf>
    <xf numFmtId="1" fontId="18" fillId="34" borderId="22" xfId="0" applyNumberFormat="1" applyFont="1" applyFill="1" applyBorder="1" applyAlignment="1">
      <alignment horizontal="center"/>
    </xf>
    <xf numFmtId="1" fontId="18" fillId="34" borderId="21" xfId="0" applyNumberFormat="1" applyFont="1" applyFill="1" applyBorder="1" applyAlignment="1">
      <alignment horizontal="center"/>
    </xf>
    <xf numFmtId="0" fontId="31" fillId="45" borderId="45" xfId="50" applyFont="1" applyFill="1" applyBorder="1" applyAlignment="1">
      <alignment horizontal="center"/>
    </xf>
    <xf numFmtId="0" fontId="35" fillId="33" borderId="0" xfId="0" applyFont="1" applyFill="1" applyAlignment="1">
      <alignment horizontal="left" vertical="top" wrapText="1"/>
    </xf>
    <xf numFmtId="0" fontId="35" fillId="33" borderId="0" xfId="0" applyFont="1" applyFill="1" applyAlignment="1">
      <alignment horizontal="left" vertical="top"/>
    </xf>
    <xf numFmtId="22" fontId="24" fillId="33" borderId="29" xfId="50" applyNumberFormat="1" applyFont="1" applyFill="1" applyBorder="1" applyAlignment="1">
      <alignment horizontal="right" wrapText="1"/>
    </xf>
    <xf numFmtId="22" fontId="24" fillId="44" borderId="29" xfId="50" applyNumberFormat="1" applyFont="1" applyFill="1" applyBorder="1" applyAlignment="1">
      <alignment horizontal="right" wrapText="1"/>
    </xf>
    <xf numFmtId="171" fontId="0" fillId="33" borderId="0" xfId="0" applyNumberFormat="1" applyFill="1" applyAlignment="1">
      <alignment horizontal="left"/>
    </xf>
    <xf numFmtId="2" fontId="18" fillId="34" borderId="11" xfId="0" applyNumberFormat="1" applyFont="1" applyFill="1" applyBorder="1" applyAlignment="1">
      <alignment horizontal="center"/>
    </xf>
    <xf numFmtId="2" fontId="18" fillId="34" borderId="14" xfId="0" applyNumberFormat="1" applyFont="1" applyFill="1" applyBorder="1" applyAlignment="1">
      <alignment horizontal="center"/>
    </xf>
    <xf numFmtId="0" fontId="19" fillId="33" borderId="12" xfId="52" applyFont="1" applyFill="1" applyBorder="1" applyProtection="1">
      <protection locked="0"/>
    </xf>
    <xf numFmtId="0" fontId="18" fillId="34" borderId="13" xfId="0" applyFont="1" applyFill="1" applyBorder="1"/>
    <xf numFmtId="0" fontId="19" fillId="33" borderId="0" xfId="51" applyFont="1" applyFill="1" applyBorder="1" applyAlignment="1" applyProtection="1">
      <alignment wrapText="1"/>
      <protection locked="0"/>
    </xf>
    <xf numFmtId="2" fontId="19" fillId="33" borderId="0" xfId="51" applyNumberFormat="1" applyFont="1" applyFill="1" applyBorder="1" applyProtection="1">
      <protection locked="0"/>
    </xf>
    <xf numFmtId="0" fontId="34" fillId="43" borderId="34" xfId="56" applyFont="1" applyFill="1" applyBorder="1" applyAlignment="1" applyProtection="1">
      <alignment horizontal="centerContinuous" vertical="center"/>
      <protection locked="0"/>
    </xf>
    <xf numFmtId="2" fontId="18" fillId="0" borderId="11" xfId="0" applyNumberFormat="1" applyFont="1" applyFill="1" applyBorder="1"/>
    <xf numFmtId="2" fontId="18" fillId="0" borderId="14" xfId="0" applyNumberFormat="1" applyFont="1" applyFill="1" applyBorder="1"/>
    <xf numFmtId="0" fontId="18" fillId="34" borderId="22" xfId="0" applyFont="1" applyFill="1" applyBorder="1"/>
    <xf numFmtId="172" fontId="18" fillId="33" borderId="0" xfId="0" applyNumberFormat="1" applyFont="1" applyFill="1"/>
    <xf numFmtId="0" fontId="21" fillId="33" borderId="0" xfId="51" applyFont="1" applyFill="1" applyAlignment="1" applyProtection="1">
      <alignment wrapText="1"/>
      <protection locked="0"/>
    </xf>
    <xf numFmtId="0" fontId="21" fillId="33" borderId="0" xfId="52" applyNumberFormat="1" applyFont="1" applyFill="1" applyProtection="1">
      <protection locked="0"/>
    </xf>
    <xf numFmtId="167" fontId="21" fillId="33" borderId="0" xfId="51" applyNumberFormat="1" applyFont="1" applyFill="1" applyProtection="1">
      <protection locked="0"/>
    </xf>
  </cellXfs>
  <cellStyles count="5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lumn_Heading_RP" xfId="49" xr:uid="{00000000-0005-0000-0000-00001B000000}"/>
    <cellStyle name="Comma 2" xfId="43" xr:uid="{00000000-0005-0000-0000-00001C000000}"/>
    <cellStyle name="Comma 2 2" xfId="44" xr:uid="{00000000-0005-0000-0000-00001D000000}"/>
    <cellStyle name="Comma 3" xfId="46" xr:uid="{00000000-0005-0000-0000-00001E000000}"/>
    <cellStyle name="Comma 4" xfId="55" xr:uid="{00000000-0005-0000-0000-00001F000000}"/>
    <cellStyle name="Description_RP" xfId="54" xr:uid="{00000000-0005-0000-0000-000020000000}"/>
    <cellStyle name="Explanatory Text" xfId="16" builtinId="53" customBuiltin="1"/>
    <cellStyle name="Formula_RP" xfId="57" xr:uid="{00000000-0005-0000-0000-000022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_RP" xfId="56" xr:uid="{00000000-0005-0000-0000-000028000000}"/>
    <cellStyle name="Input" xfId="9" builtinId="20" customBuiltin="1"/>
    <cellStyle name="Label_RP" xfId="53" xr:uid="{00000000-0005-0000-0000-00002A000000}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E000000}"/>
    <cellStyle name="Normal 3" xfId="45" xr:uid="{00000000-0005-0000-0000-00002F000000}"/>
    <cellStyle name="Normal_Outputs" xfId="50" xr:uid="{00000000-0005-0000-0000-000030000000}"/>
    <cellStyle name="Normal_RP" xfId="51" xr:uid="{00000000-0005-0000-0000-000031000000}"/>
    <cellStyle name="Note" xfId="15" builtinId="10" customBuiltin="1"/>
    <cellStyle name="Output" xfId="10" builtinId="21" customBuiltin="1"/>
    <cellStyle name="Percent" xfId="48" builtinId="5"/>
    <cellStyle name="Percent 2" xfId="47" xr:uid="{00000000-0005-0000-0000-000035000000}"/>
    <cellStyle name="ProgramArea_RP" xfId="52" xr:uid="{00000000-0005-0000-0000-000036000000}"/>
    <cellStyle name="Row_Heading_RP" xfId="58" xr:uid="{00000000-0005-0000-0000-000037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</xdr:col>
      <xdr:colOff>572770</xdr:colOff>
      <xdr:row>3</xdr:row>
      <xdr:rowOff>172720</xdr:rowOff>
    </xdr:to>
    <xdr:pic>
      <xdr:nvPicPr>
        <xdr:cNvPr id="4" name="Picture 3" descr="NERALog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" y="182880"/>
          <a:ext cx="1289050" cy="355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aringa Excel">
      <a:dk1>
        <a:sysClr val="windowText" lastClr="000000"/>
      </a:dk1>
      <a:lt1>
        <a:sysClr val="window" lastClr="FFFFFF"/>
      </a:lt1>
      <a:dk2>
        <a:srgbClr val="00487C"/>
      </a:dk2>
      <a:lt2>
        <a:srgbClr val="A6CEE3"/>
      </a:lt2>
      <a:accent1>
        <a:srgbClr val="029AF8"/>
      </a:accent1>
      <a:accent2>
        <a:srgbClr val="E50083"/>
      </a:accent2>
      <a:accent3>
        <a:srgbClr val="808080"/>
      </a:accent3>
      <a:accent4>
        <a:srgbClr val="00487C"/>
      </a:accent4>
      <a:accent5>
        <a:srgbClr val="6A2152"/>
      </a:accent5>
      <a:accent6>
        <a:srgbClr val="22C4A5"/>
      </a:accent6>
      <a:hlink>
        <a:srgbClr val="262626"/>
      </a:hlink>
      <a:folHlink>
        <a:srgbClr val="7DF9F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</sheetPr>
  <dimension ref="A1:I35"/>
  <sheetViews>
    <sheetView showGridLines="0" showRowColHeaders="0" tabSelected="1" workbookViewId="0"/>
  </sheetViews>
  <sheetFormatPr defaultColWidth="9.08984375" defaultRowHeight="14.75" x14ac:dyDescent="0.75"/>
  <cols>
    <col min="1" max="1" width="10.31640625" style="136" customWidth="1"/>
    <col min="2" max="2" width="10.453125" style="136" customWidth="1"/>
    <col min="3" max="3" width="17" style="136" bestFit="1" customWidth="1"/>
    <col min="4" max="16384" width="9.08984375" style="136"/>
  </cols>
  <sheetData>
    <row r="1" spans="1:3" x14ac:dyDescent="0.75">
      <c r="A1" s="4"/>
    </row>
    <row r="2" spans="1:3" x14ac:dyDescent="0.75">
      <c r="A2" s="4"/>
      <c r="B2"/>
    </row>
    <row r="7" spans="1:3" x14ac:dyDescent="0.75">
      <c r="B7" s="137" t="s">
        <v>106</v>
      </c>
      <c r="C7" s="137" t="s">
        <v>109</v>
      </c>
    </row>
    <row r="8" spans="1:3" x14ac:dyDescent="0.75">
      <c r="B8" s="138" t="s">
        <v>107</v>
      </c>
      <c r="C8" s="138" t="s">
        <v>119</v>
      </c>
    </row>
    <row r="9" spans="1:3" x14ac:dyDescent="0.75">
      <c r="B9" s="138" t="s">
        <v>108</v>
      </c>
      <c r="C9" s="136" t="s">
        <v>120</v>
      </c>
    </row>
    <row r="10" spans="1:3" x14ac:dyDescent="0.75">
      <c r="B10" s="138" t="s">
        <v>0</v>
      </c>
      <c r="C10" s="149">
        <v>44517</v>
      </c>
    </row>
    <row r="23" spans="2:9" x14ac:dyDescent="0.75">
      <c r="B23" s="145"/>
      <c r="C23" s="146"/>
    </row>
    <row r="24" spans="2:9" x14ac:dyDescent="0.75">
      <c r="B24" s="146"/>
      <c r="C24" s="146"/>
      <c r="D24" s="146"/>
      <c r="E24" s="146"/>
      <c r="F24" s="146"/>
      <c r="G24" s="146"/>
      <c r="H24" s="146"/>
      <c r="I24" s="146"/>
    </row>
    <row r="25" spans="2:9" x14ac:dyDescent="0.75">
      <c r="B25" s="146"/>
      <c r="C25" s="146"/>
      <c r="D25" s="146"/>
      <c r="E25" s="146"/>
      <c r="F25" s="146"/>
      <c r="G25" s="146"/>
      <c r="H25" s="146"/>
      <c r="I25" s="146"/>
    </row>
    <row r="26" spans="2:9" x14ac:dyDescent="0.75">
      <c r="B26" s="145"/>
      <c r="C26" s="145"/>
      <c r="D26" s="146"/>
      <c r="E26" s="146"/>
      <c r="F26" s="146"/>
      <c r="G26" s="146"/>
      <c r="H26" s="146"/>
      <c r="I26" s="146"/>
    </row>
    <row r="27" spans="2:9" ht="15" customHeight="1" x14ac:dyDescent="0.75">
      <c r="B27" s="145"/>
      <c r="C27" s="145"/>
      <c r="D27" s="145"/>
      <c r="E27" s="145"/>
      <c r="F27" s="145"/>
      <c r="G27" s="145"/>
      <c r="H27" s="145"/>
      <c r="I27" s="145"/>
    </row>
    <row r="28" spans="2:9" x14ac:dyDescent="0.75">
      <c r="B28" s="145"/>
      <c r="C28" s="145"/>
      <c r="D28" s="145"/>
      <c r="E28" s="145"/>
      <c r="F28" s="145"/>
      <c r="G28" s="145"/>
      <c r="H28" s="145"/>
      <c r="I28" s="145"/>
    </row>
    <row r="29" spans="2:9" x14ac:dyDescent="0.75">
      <c r="B29" s="145"/>
      <c r="C29" s="145"/>
      <c r="D29" s="145"/>
      <c r="E29" s="145"/>
      <c r="F29" s="145"/>
      <c r="G29" s="145"/>
      <c r="H29" s="145"/>
      <c r="I29" s="145"/>
    </row>
    <row r="30" spans="2:9" x14ac:dyDescent="0.75">
      <c r="B30" s="145"/>
      <c r="C30" s="145"/>
      <c r="D30" s="145"/>
      <c r="E30" s="145"/>
      <c r="F30" s="145"/>
      <c r="G30" s="145"/>
      <c r="H30" s="145"/>
      <c r="I30" s="145"/>
    </row>
    <row r="31" spans="2:9" x14ac:dyDescent="0.75">
      <c r="B31" s="145"/>
      <c r="C31" s="145"/>
      <c r="D31" s="145"/>
      <c r="E31" s="145"/>
      <c r="F31" s="145"/>
      <c r="G31" s="145"/>
      <c r="H31" s="145"/>
      <c r="I31" s="145"/>
    </row>
    <row r="32" spans="2:9" x14ac:dyDescent="0.75">
      <c r="B32" s="145"/>
      <c r="C32" s="145"/>
      <c r="D32" s="145"/>
      <c r="E32" s="145"/>
      <c r="F32" s="145"/>
      <c r="G32" s="145"/>
      <c r="H32" s="145"/>
      <c r="I32" s="145"/>
    </row>
    <row r="33" spans="2:9" x14ac:dyDescent="0.75">
      <c r="B33" s="145"/>
      <c r="C33" s="145"/>
      <c r="D33" s="145"/>
      <c r="E33" s="145"/>
      <c r="F33" s="145"/>
      <c r="G33" s="145"/>
      <c r="H33" s="145"/>
      <c r="I33" s="145"/>
    </row>
    <row r="34" spans="2:9" x14ac:dyDescent="0.75">
      <c r="B34" s="145"/>
      <c r="C34" s="145"/>
      <c r="D34" s="145"/>
      <c r="E34" s="145"/>
      <c r="F34" s="145"/>
      <c r="G34" s="145"/>
      <c r="H34" s="145"/>
      <c r="I34" s="145"/>
    </row>
    <row r="35" spans="2:9" x14ac:dyDescent="0.75">
      <c r="D35" s="145"/>
      <c r="E35" s="145"/>
      <c r="F35" s="145"/>
      <c r="G35" s="145"/>
      <c r="H35" s="145"/>
      <c r="I35" s="14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>
    <tabColor theme="0" tint="-0.34998626667073579"/>
  </sheetPr>
  <dimension ref="A1:J97"/>
  <sheetViews>
    <sheetView zoomScale="80" zoomScaleNormal="80" workbookViewId="0"/>
  </sheetViews>
  <sheetFormatPr defaultColWidth="9.08984375" defaultRowHeight="13" x14ac:dyDescent="0.6"/>
  <cols>
    <col min="1" max="1" width="9.08984375" style="1"/>
    <col min="2" max="2" width="33.54296875" style="1" customWidth="1"/>
    <col min="3" max="3" width="27" style="1" bestFit="1" customWidth="1"/>
    <col min="4" max="4" width="21.86328125" style="1" customWidth="1"/>
    <col min="5" max="5" width="11.54296875" style="1" bestFit="1" customWidth="1"/>
    <col min="6" max="6" width="11.54296875" style="1" customWidth="1"/>
    <col min="7" max="7" width="18" style="1" customWidth="1"/>
    <col min="8" max="8" width="17.31640625" style="1" bestFit="1" customWidth="1"/>
    <col min="9" max="9" width="16.453125" style="1" bestFit="1" customWidth="1"/>
    <col min="10" max="10" width="18.81640625" style="1" bestFit="1" customWidth="1"/>
    <col min="11" max="16384" width="9.08984375" style="1"/>
  </cols>
  <sheetData>
    <row r="1" spans="1:10" x14ac:dyDescent="0.6">
      <c r="A1" s="4" t="s">
        <v>156</v>
      </c>
    </row>
    <row r="2" spans="1:10" x14ac:dyDescent="0.6">
      <c r="A2" s="4"/>
    </row>
    <row r="3" spans="1:10" x14ac:dyDescent="0.6">
      <c r="A3" s="4"/>
    </row>
    <row r="5" spans="1:10" x14ac:dyDescent="0.6">
      <c r="B5" s="119" t="s">
        <v>103</v>
      </c>
    </row>
    <row r="7" spans="1:10" ht="15.75" customHeight="1" x14ac:dyDescent="0.6">
      <c r="B7" s="120" t="s">
        <v>11</v>
      </c>
      <c r="C7" s="112" t="s">
        <v>13</v>
      </c>
      <c r="D7" s="112" t="s">
        <v>95</v>
      </c>
      <c r="E7" s="112" t="s">
        <v>90</v>
      </c>
      <c r="F7" s="112" t="s">
        <v>0</v>
      </c>
      <c r="G7" s="121" t="s">
        <v>0</v>
      </c>
      <c r="I7" s="120" t="s">
        <v>159</v>
      </c>
      <c r="J7" s="112" t="s">
        <v>160</v>
      </c>
    </row>
    <row r="8" spans="1:10" x14ac:dyDescent="0.6">
      <c r="B8" s="67">
        <f>2017</f>
        <v>2017</v>
      </c>
      <c r="C8" s="69" t="s">
        <v>1</v>
      </c>
      <c r="D8" s="82" t="str">
        <f t="shared" ref="D8:D31" si="0">B8&amp;C8</f>
        <v>2017Q1</v>
      </c>
      <c r="E8" s="82" t="str">
        <f t="shared" ref="E8:E31" si="1">IF(MONTH(F8)&lt;4,(B8-1)&amp;"/"&amp;RIGHT((B8),2),(B8)&amp;"/"&amp;RIGHT((B8+1),2))</f>
        <v>2016/17</v>
      </c>
      <c r="F8" s="71">
        <f t="shared" ref="F8:F31" si="2">DATE(B8,(RIGHT(C8,1)-1)*3+1,1)</f>
        <v>42736</v>
      </c>
      <c r="G8" s="73">
        <f t="shared" ref="G8:G31" si="3">F8</f>
        <v>42736</v>
      </c>
      <c r="I8" s="67">
        <v>1</v>
      </c>
      <c r="J8" s="69" t="s">
        <v>134</v>
      </c>
    </row>
    <row r="9" spans="1:10" x14ac:dyDescent="0.6">
      <c r="B9" s="67">
        <f>B8</f>
        <v>2017</v>
      </c>
      <c r="C9" s="69" t="s">
        <v>2</v>
      </c>
      <c r="D9" s="82" t="str">
        <f t="shared" si="0"/>
        <v>2017Q2</v>
      </c>
      <c r="E9" s="82" t="str">
        <f t="shared" si="1"/>
        <v>2017/18</v>
      </c>
      <c r="F9" s="71">
        <f t="shared" si="2"/>
        <v>42826</v>
      </c>
      <c r="G9" s="73">
        <f t="shared" si="3"/>
        <v>42826</v>
      </c>
      <c r="I9" s="67">
        <v>2</v>
      </c>
      <c r="J9" s="69" t="s">
        <v>135</v>
      </c>
    </row>
    <row r="10" spans="1:10" x14ac:dyDescent="0.6">
      <c r="B10" s="67">
        <f>B9</f>
        <v>2017</v>
      </c>
      <c r="C10" s="69" t="s">
        <v>3</v>
      </c>
      <c r="D10" s="82" t="str">
        <f t="shared" si="0"/>
        <v>2017Q3</v>
      </c>
      <c r="E10" s="82" t="str">
        <f t="shared" si="1"/>
        <v>2017/18</v>
      </c>
      <c r="F10" s="71">
        <f t="shared" si="2"/>
        <v>42917</v>
      </c>
      <c r="G10" s="73">
        <f t="shared" si="3"/>
        <v>42917</v>
      </c>
      <c r="I10" s="67">
        <v>3</v>
      </c>
      <c r="J10" s="69" t="s">
        <v>136</v>
      </c>
    </row>
    <row r="11" spans="1:10" x14ac:dyDescent="0.6">
      <c r="B11" s="67">
        <f>B10</f>
        <v>2017</v>
      </c>
      <c r="C11" s="69" t="s">
        <v>4</v>
      </c>
      <c r="D11" s="82" t="str">
        <f t="shared" si="0"/>
        <v>2017Q4</v>
      </c>
      <c r="E11" s="82" t="str">
        <f t="shared" si="1"/>
        <v>2017/18</v>
      </c>
      <c r="F11" s="71">
        <f t="shared" si="2"/>
        <v>43009</v>
      </c>
      <c r="G11" s="73">
        <f t="shared" si="3"/>
        <v>43009</v>
      </c>
      <c r="I11" s="67">
        <v>4</v>
      </c>
      <c r="J11" s="69" t="s">
        <v>137</v>
      </c>
    </row>
    <row r="12" spans="1:10" x14ac:dyDescent="0.6">
      <c r="B12" s="67">
        <f>B8+1</f>
        <v>2018</v>
      </c>
      <c r="C12" s="69" t="s">
        <v>1</v>
      </c>
      <c r="D12" s="82" t="str">
        <f t="shared" si="0"/>
        <v>2018Q1</v>
      </c>
      <c r="E12" s="82" t="str">
        <f t="shared" si="1"/>
        <v>2017/18</v>
      </c>
      <c r="F12" s="71">
        <f t="shared" si="2"/>
        <v>43101</v>
      </c>
      <c r="G12" s="73">
        <f t="shared" si="3"/>
        <v>43101</v>
      </c>
      <c r="I12" s="67">
        <v>5</v>
      </c>
      <c r="J12" s="69" t="s">
        <v>138</v>
      </c>
    </row>
    <row r="13" spans="1:10" ht="13.5" customHeight="1" x14ac:dyDescent="0.6">
      <c r="B13" s="67">
        <f>B12</f>
        <v>2018</v>
      </c>
      <c r="C13" s="69" t="s">
        <v>2</v>
      </c>
      <c r="D13" s="82" t="str">
        <f t="shared" si="0"/>
        <v>2018Q2</v>
      </c>
      <c r="E13" s="82" t="str">
        <f t="shared" si="1"/>
        <v>2018/19</v>
      </c>
      <c r="F13" s="71">
        <f t="shared" si="2"/>
        <v>43191</v>
      </c>
      <c r="G13" s="73">
        <f t="shared" si="3"/>
        <v>43191</v>
      </c>
      <c r="I13" s="67">
        <v>6</v>
      </c>
      <c r="J13" s="69" t="s">
        <v>139</v>
      </c>
    </row>
    <row r="14" spans="1:10" ht="13.5" customHeight="1" x14ac:dyDescent="0.6">
      <c r="B14" s="67">
        <f>B13</f>
        <v>2018</v>
      </c>
      <c r="C14" s="69" t="s">
        <v>3</v>
      </c>
      <c r="D14" s="82" t="str">
        <f t="shared" si="0"/>
        <v>2018Q3</v>
      </c>
      <c r="E14" s="82" t="str">
        <f t="shared" si="1"/>
        <v>2018/19</v>
      </c>
      <c r="F14" s="71">
        <f t="shared" si="2"/>
        <v>43282</v>
      </c>
      <c r="G14" s="73">
        <f t="shared" si="3"/>
        <v>43282</v>
      </c>
      <c r="I14" s="67">
        <v>7</v>
      </c>
      <c r="J14" s="69" t="s">
        <v>140</v>
      </c>
    </row>
    <row r="15" spans="1:10" ht="13.5" customHeight="1" x14ac:dyDescent="0.6">
      <c r="B15" s="67">
        <f>B14</f>
        <v>2018</v>
      </c>
      <c r="C15" s="69" t="s">
        <v>4</v>
      </c>
      <c r="D15" s="82" t="str">
        <f t="shared" si="0"/>
        <v>2018Q4</v>
      </c>
      <c r="E15" s="82" t="str">
        <f t="shared" si="1"/>
        <v>2018/19</v>
      </c>
      <c r="F15" s="71">
        <f t="shared" si="2"/>
        <v>43374</v>
      </c>
      <c r="G15" s="73">
        <f t="shared" si="3"/>
        <v>43374</v>
      </c>
      <c r="I15" s="67">
        <v>8</v>
      </c>
      <c r="J15" s="69" t="s">
        <v>141</v>
      </c>
    </row>
    <row r="16" spans="1:10" ht="13.5" customHeight="1" x14ac:dyDescent="0.6">
      <c r="B16" s="67">
        <f>B12+1</f>
        <v>2019</v>
      </c>
      <c r="C16" s="69" t="s">
        <v>1</v>
      </c>
      <c r="D16" s="82" t="str">
        <f t="shared" si="0"/>
        <v>2019Q1</v>
      </c>
      <c r="E16" s="82" t="str">
        <f t="shared" si="1"/>
        <v>2018/19</v>
      </c>
      <c r="F16" s="71">
        <f t="shared" si="2"/>
        <v>43466</v>
      </c>
      <c r="G16" s="73">
        <f t="shared" si="3"/>
        <v>43466</v>
      </c>
      <c r="I16" s="67">
        <v>9</v>
      </c>
      <c r="J16" s="69" t="s">
        <v>142</v>
      </c>
    </row>
    <row r="17" spans="2:10" ht="13.5" customHeight="1" x14ac:dyDescent="0.6">
      <c r="B17" s="67">
        <f>B16</f>
        <v>2019</v>
      </c>
      <c r="C17" s="69" t="s">
        <v>2</v>
      </c>
      <c r="D17" s="82" t="str">
        <f t="shared" si="0"/>
        <v>2019Q2</v>
      </c>
      <c r="E17" s="82" t="str">
        <f t="shared" si="1"/>
        <v>2019/20</v>
      </c>
      <c r="F17" s="71">
        <f t="shared" si="2"/>
        <v>43556</v>
      </c>
      <c r="G17" s="73">
        <f t="shared" si="3"/>
        <v>43556</v>
      </c>
      <c r="I17" s="67">
        <v>10</v>
      </c>
      <c r="J17" s="69" t="s">
        <v>143</v>
      </c>
    </row>
    <row r="18" spans="2:10" ht="13.5" customHeight="1" x14ac:dyDescent="0.6">
      <c r="B18" s="67">
        <f>B17</f>
        <v>2019</v>
      </c>
      <c r="C18" s="69" t="s">
        <v>3</v>
      </c>
      <c r="D18" s="82" t="str">
        <f t="shared" si="0"/>
        <v>2019Q3</v>
      </c>
      <c r="E18" s="82" t="str">
        <f t="shared" si="1"/>
        <v>2019/20</v>
      </c>
      <c r="F18" s="71">
        <f t="shared" si="2"/>
        <v>43647</v>
      </c>
      <c r="G18" s="73">
        <f t="shared" si="3"/>
        <v>43647</v>
      </c>
      <c r="I18" s="67">
        <v>11</v>
      </c>
      <c r="J18" s="69" t="s">
        <v>144</v>
      </c>
    </row>
    <row r="19" spans="2:10" ht="13.5" customHeight="1" x14ac:dyDescent="0.6">
      <c r="B19" s="67">
        <f>B18</f>
        <v>2019</v>
      </c>
      <c r="C19" s="69" t="s">
        <v>4</v>
      </c>
      <c r="D19" s="82" t="str">
        <f t="shared" si="0"/>
        <v>2019Q4</v>
      </c>
      <c r="E19" s="82" t="str">
        <f t="shared" si="1"/>
        <v>2019/20</v>
      </c>
      <c r="F19" s="71">
        <f t="shared" si="2"/>
        <v>43739</v>
      </c>
      <c r="G19" s="73">
        <f t="shared" si="3"/>
        <v>43739</v>
      </c>
      <c r="I19" s="68">
        <v>12</v>
      </c>
      <c r="J19" s="70" t="s">
        <v>145</v>
      </c>
    </row>
    <row r="20" spans="2:10" ht="13.5" customHeight="1" x14ac:dyDescent="0.6">
      <c r="B20" s="67">
        <f>B19+1</f>
        <v>2020</v>
      </c>
      <c r="C20" s="69" t="s">
        <v>1</v>
      </c>
      <c r="D20" s="82" t="str">
        <f t="shared" si="0"/>
        <v>2020Q1</v>
      </c>
      <c r="E20" s="82" t="str">
        <f t="shared" si="1"/>
        <v>2019/20</v>
      </c>
      <c r="F20" s="71">
        <f t="shared" si="2"/>
        <v>43831</v>
      </c>
      <c r="G20" s="73">
        <f t="shared" si="3"/>
        <v>43831</v>
      </c>
    </row>
    <row r="21" spans="2:10" ht="13.5" customHeight="1" x14ac:dyDescent="0.6">
      <c r="B21" s="67">
        <f>B20</f>
        <v>2020</v>
      </c>
      <c r="C21" s="69" t="s">
        <v>2</v>
      </c>
      <c r="D21" s="82" t="str">
        <f t="shared" si="0"/>
        <v>2020Q2</v>
      </c>
      <c r="E21" s="82" t="str">
        <f t="shared" si="1"/>
        <v>2020/21</v>
      </c>
      <c r="F21" s="71">
        <f t="shared" si="2"/>
        <v>43922</v>
      </c>
      <c r="G21" s="73">
        <f t="shared" si="3"/>
        <v>43922</v>
      </c>
    </row>
    <row r="22" spans="2:10" ht="13.5" customHeight="1" x14ac:dyDescent="0.6">
      <c r="B22" s="67">
        <f>B21</f>
        <v>2020</v>
      </c>
      <c r="C22" s="69" t="s">
        <v>3</v>
      </c>
      <c r="D22" s="82" t="str">
        <f t="shared" si="0"/>
        <v>2020Q3</v>
      </c>
      <c r="E22" s="82" t="str">
        <f t="shared" si="1"/>
        <v>2020/21</v>
      </c>
      <c r="F22" s="71">
        <f t="shared" si="2"/>
        <v>44013</v>
      </c>
      <c r="G22" s="73">
        <f t="shared" si="3"/>
        <v>44013</v>
      </c>
    </row>
    <row r="23" spans="2:10" ht="13.5" customHeight="1" x14ac:dyDescent="0.6">
      <c r="B23" s="67">
        <f>B22</f>
        <v>2020</v>
      </c>
      <c r="C23" s="69" t="s">
        <v>4</v>
      </c>
      <c r="D23" s="82" t="str">
        <f t="shared" si="0"/>
        <v>2020Q4</v>
      </c>
      <c r="E23" s="82" t="str">
        <f t="shared" si="1"/>
        <v>2020/21</v>
      </c>
      <c r="F23" s="71">
        <f t="shared" si="2"/>
        <v>44105</v>
      </c>
      <c r="G23" s="73">
        <f t="shared" si="3"/>
        <v>44105</v>
      </c>
    </row>
    <row r="24" spans="2:10" ht="13.5" customHeight="1" x14ac:dyDescent="0.6">
      <c r="B24" s="67">
        <f>B23+1</f>
        <v>2021</v>
      </c>
      <c r="C24" s="69" t="s">
        <v>1</v>
      </c>
      <c r="D24" s="82" t="str">
        <f t="shared" si="0"/>
        <v>2021Q1</v>
      </c>
      <c r="E24" s="82" t="str">
        <f t="shared" si="1"/>
        <v>2020/21</v>
      </c>
      <c r="F24" s="71">
        <f t="shared" si="2"/>
        <v>44197</v>
      </c>
      <c r="G24" s="73">
        <f t="shared" si="3"/>
        <v>44197</v>
      </c>
    </row>
    <row r="25" spans="2:10" ht="13.5" customHeight="1" x14ac:dyDescent="0.6">
      <c r="B25" s="67">
        <f>B24</f>
        <v>2021</v>
      </c>
      <c r="C25" s="69" t="s">
        <v>2</v>
      </c>
      <c r="D25" s="82" t="str">
        <f t="shared" si="0"/>
        <v>2021Q2</v>
      </c>
      <c r="E25" s="82" t="str">
        <f t="shared" si="1"/>
        <v>2021/22</v>
      </c>
      <c r="F25" s="71">
        <f t="shared" si="2"/>
        <v>44287</v>
      </c>
      <c r="G25" s="73">
        <f t="shared" si="3"/>
        <v>44287</v>
      </c>
    </row>
    <row r="26" spans="2:10" ht="13.5" customHeight="1" x14ac:dyDescent="0.6">
      <c r="B26" s="67">
        <f>B25</f>
        <v>2021</v>
      </c>
      <c r="C26" s="69" t="s">
        <v>3</v>
      </c>
      <c r="D26" s="82" t="str">
        <f t="shared" si="0"/>
        <v>2021Q3</v>
      </c>
      <c r="E26" s="82" t="str">
        <f t="shared" si="1"/>
        <v>2021/22</v>
      </c>
      <c r="F26" s="71">
        <f t="shared" si="2"/>
        <v>44378</v>
      </c>
      <c r="G26" s="73">
        <f t="shared" si="3"/>
        <v>44378</v>
      </c>
    </row>
    <row r="27" spans="2:10" ht="13.5" customHeight="1" x14ac:dyDescent="0.6">
      <c r="B27" s="67">
        <f>B26</f>
        <v>2021</v>
      </c>
      <c r="C27" s="69" t="s">
        <v>4</v>
      </c>
      <c r="D27" s="82" t="str">
        <f t="shared" si="0"/>
        <v>2021Q4</v>
      </c>
      <c r="E27" s="82" t="str">
        <f t="shared" si="1"/>
        <v>2021/22</v>
      </c>
      <c r="F27" s="71">
        <f t="shared" si="2"/>
        <v>44470</v>
      </c>
      <c r="G27" s="73">
        <f t="shared" si="3"/>
        <v>44470</v>
      </c>
    </row>
    <row r="28" spans="2:10" ht="13.5" customHeight="1" x14ac:dyDescent="0.6">
      <c r="B28" s="67">
        <f>B27+1</f>
        <v>2022</v>
      </c>
      <c r="C28" s="69" t="s">
        <v>1</v>
      </c>
      <c r="D28" s="82" t="str">
        <f t="shared" si="0"/>
        <v>2022Q1</v>
      </c>
      <c r="E28" s="82" t="str">
        <f t="shared" si="1"/>
        <v>2021/22</v>
      </c>
      <c r="F28" s="71">
        <f t="shared" si="2"/>
        <v>44562</v>
      </c>
      <c r="G28" s="73">
        <f t="shared" si="3"/>
        <v>44562</v>
      </c>
    </row>
    <row r="29" spans="2:10" ht="13.5" customHeight="1" x14ac:dyDescent="0.6">
      <c r="B29" s="67">
        <f>B28</f>
        <v>2022</v>
      </c>
      <c r="C29" s="69" t="s">
        <v>2</v>
      </c>
      <c r="D29" s="82" t="str">
        <f t="shared" si="0"/>
        <v>2022Q2</v>
      </c>
      <c r="E29" s="82" t="str">
        <f t="shared" si="1"/>
        <v>2022/23</v>
      </c>
      <c r="F29" s="71">
        <f t="shared" si="2"/>
        <v>44652</v>
      </c>
      <c r="G29" s="73">
        <f t="shared" si="3"/>
        <v>44652</v>
      </c>
    </row>
    <row r="30" spans="2:10" ht="13.5" customHeight="1" x14ac:dyDescent="0.6">
      <c r="B30" s="67">
        <f>B29</f>
        <v>2022</v>
      </c>
      <c r="C30" s="69" t="s">
        <v>3</v>
      </c>
      <c r="D30" s="82" t="str">
        <f t="shared" si="0"/>
        <v>2022Q3</v>
      </c>
      <c r="E30" s="82" t="str">
        <f t="shared" si="1"/>
        <v>2022/23</v>
      </c>
      <c r="F30" s="71">
        <f t="shared" si="2"/>
        <v>44743</v>
      </c>
      <c r="G30" s="73">
        <f t="shared" si="3"/>
        <v>44743</v>
      </c>
    </row>
    <row r="31" spans="2:10" ht="13.5" customHeight="1" x14ac:dyDescent="0.6">
      <c r="B31" s="67">
        <f>B30</f>
        <v>2022</v>
      </c>
      <c r="C31" s="69" t="s">
        <v>4</v>
      </c>
      <c r="D31" s="82" t="str">
        <f t="shared" si="0"/>
        <v>2022Q4</v>
      </c>
      <c r="E31" s="82" t="str">
        <f t="shared" si="1"/>
        <v>2022/23</v>
      </c>
      <c r="F31" s="71">
        <f t="shared" si="2"/>
        <v>44835</v>
      </c>
      <c r="G31" s="73">
        <f t="shared" si="3"/>
        <v>44835</v>
      </c>
    </row>
    <row r="32" spans="2:10" ht="13.5" customHeight="1" x14ac:dyDescent="0.6">
      <c r="B32" s="67">
        <f>B31+1</f>
        <v>2023</v>
      </c>
      <c r="C32" s="69" t="s">
        <v>1</v>
      </c>
      <c r="D32" s="82" t="str">
        <f t="shared" ref="D32:D59" si="4">B32&amp;C32</f>
        <v>2023Q1</v>
      </c>
      <c r="E32" s="82" t="str">
        <f t="shared" ref="E32:E59" si="5">IF(MONTH(F32)&lt;4,(B32-1)&amp;"/"&amp;RIGHT((B32),2),(B32)&amp;"/"&amp;RIGHT((B32+1),2))</f>
        <v>2022/23</v>
      </c>
      <c r="F32" s="71">
        <f t="shared" ref="F32:F59" si="6">DATE(B32,(RIGHT(C32,1)-1)*3+1,1)</f>
        <v>44927</v>
      </c>
      <c r="G32" s="73">
        <f t="shared" ref="G32:G59" si="7">F32</f>
        <v>44927</v>
      </c>
    </row>
    <row r="33" spans="2:7" ht="13.5" customHeight="1" x14ac:dyDescent="0.6">
      <c r="B33" s="67">
        <f>B32</f>
        <v>2023</v>
      </c>
      <c r="C33" s="69" t="s">
        <v>2</v>
      </c>
      <c r="D33" s="82" t="str">
        <f t="shared" si="4"/>
        <v>2023Q2</v>
      </c>
      <c r="E33" s="82" t="str">
        <f t="shared" si="5"/>
        <v>2023/24</v>
      </c>
      <c r="F33" s="71">
        <f t="shared" si="6"/>
        <v>45017</v>
      </c>
      <c r="G33" s="73">
        <f t="shared" si="7"/>
        <v>45017</v>
      </c>
    </row>
    <row r="34" spans="2:7" ht="13.5" customHeight="1" x14ac:dyDescent="0.6">
      <c r="B34" s="67">
        <f>B33</f>
        <v>2023</v>
      </c>
      <c r="C34" s="69" t="s">
        <v>3</v>
      </c>
      <c r="D34" s="82" t="str">
        <f t="shared" si="4"/>
        <v>2023Q3</v>
      </c>
      <c r="E34" s="82" t="str">
        <f t="shared" si="5"/>
        <v>2023/24</v>
      </c>
      <c r="F34" s="71">
        <f t="shared" si="6"/>
        <v>45108</v>
      </c>
      <c r="G34" s="73">
        <f t="shared" si="7"/>
        <v>45108</v>
      </c>
    </row>
    <row r="35" spans="2:7" ht="13.5" customHeight="1" x14ac:dyDescent="0.6">
      <c r="B35" s="67">
        <f>B34</f>
        <v>2023</v>
      </c>
      <c r="C35" s="69" t="s">
        <v>4</v>
      </c>
      <c r="D35" s="82" t="str">
        <f t="shared" si="4"/>
        <v>2023Q4</v>
      </c>
      <c r="E35" s="82" t="str">
        <f t="shared" si="5"/>
        <v>2023/24</v>
      </c>
      <c r="F35" s="71">
        <f t="shared" si="6"/>
        <v>45200</v>
      </c>
      <c r="G35" s="73">
        <f t="shared" si="7"/>
        <v>45200</v>
      </c>
    </row>
    <row r="36" spans="2:7" ht="13.5" customHeight="1" x14ac:dyDescent="0.6">
      <c r="B36" s="67">
        <f>B35+1</f>
        <v>2024</v>
      </c>
      <c r="C36" s="69" t="s">
        <v>1</v>
      </c>
      <c r="D36" s="82" t="str">
        <f t="shared" si="4"/>
        <v>2024Q1</v>
      </c>
      <c r="E36" s="82" t="str">
        <f t="shared" si="5"/>
        <v>2023/24</v>
      </c>
      <c r="F36" s="71">
        <f t="shared" si="6"/>
        <v>45292</v>
      </c>
      <c r="G36" s="73">
        <f t="shared" si="7"/>
        <v>45292</v>
      </c>
    </row>
    <row r="37" spans="2:7" ht="13.5" customHeight="1" x14ac:dyDescent="0.6">
      <c r="B37" s="67">
        <f>B36</f>
        <v>2024</v>
      </c>
      <c r="C37" s="69" t="s">
        <v>2</v>
      </c>
      <c r="D37" s="82" t="str">
        <f t="shared" si="4"/>
        <v>2024Q2</v>
      </c>
      <c r="E37" s="82" t="str">
        <f t="shared" si="5"/>
        <v>2024/25</v>
      </c>
      <c r="F37" s="71">
        <f t="shared" si="6"/>
        <v>45383</v>
      </c>
      <c r="G37" s="73">
        <f t="shared" si="7"/>
        <v>45383</v>
      </c>
    </row>
    <row r="38" spans="2:7" ht="13.5" customHeight="1" x14ac:dyDescent="0.6">
      <c r="B38" s="67">
        <f>B37</f>
        <v>2024</v>
      </c>
      <c r="C38" s="69" t="s">
        <v>3</v>
      </c>
      <c r="D38" s="82" t="str">
        <f t="shared" si="4"/>
        <v>2024Q3</v>
      </c>
      <c r="E38" s="82" t="str">
        <f t="shared" si="5"/>
        <v>2024/25</v>
      </c>
      <c r="F38" s="71">
        <f t="shared" si="6"/>
        <v>45474</v>
      </c>
      <c r="G38" s="73">
        <f t="shared" si="7"/>
        <v>45474</v>
      </c>
    </row>
    <row r="39" spans="2:7" ht="13.5" customHeight="1" x14ac:dyDescent="0.6">
      <c r="B39" s="67">
        <f>B38</f>
        <v>2024</v>
      </c>
      <c r="C39" s="69" t="s">
        <v>4</v>
      </c>
      <c r="D39" s="82" t="str">
        <f t="shared" si="4"/>
        <v>2024Q4</v>
      </c>
      <c r="E39" s="82" t="str">
        <f t="shared" si="5"/>
        <v>2024/25</v>
      </c>
      <c r="F39" s="71">
        <f t="shared" si="6"/>
        <v>45566</v>
      </c>
      <c r="G39" s="73">
        <f t="shared" si="7"/>
        <v>45566</v>
      </c>
    </row>
    <row r="40" spans="2:7" ht="13.5" customHeight="1" x14ac:dyDescent="0.6">
      <c r="B40" s="67">
        <f>B39+1</f>
        <v>2025</v>
      </c>
      <c r="C40" s="69" t="s">
        <v>1</v>
      </c>
      <c r="D40" s="82" t="str">
        <f t="shared" si="4"/>
        <v>2025Q1</v>
      </c>
      <c r="E40" s="82" t="str">
        <f t="shared" si="5"/>
        <v>2024/25</v>
      </c>
      <c r="F40" s="71">
        <f t="shared" si="6"/>
        <v>45658</v>
      </c>
      <c r="G40" s="73">
        <f t="shared" si="7"/>
        <v>45658</v>
      </c>
    </row>
    <row r="41" spans="2:7" ht="13.5" customHeight="1" x14ac:dyDescent="0.6">
      <c r="B41" s="67">
        <f>B40</f>
        <v>2025</v>
      </c>
      <c r="C41" s="69" t="s">
        <v>2</v>
      </c>
      <c r="D41" s="82" t="str">
        <f t="shared" si="4"/>
        <v>2025Q2</v>
      </c>
      <c r="E41" s="82" t="str">
        <f t="shared" si="5"/>
        <v>2025/26</v>
      </c>
      <c r="F41" s="71">
        <f t="shared" si="6"/>
        <v>45748</v>
      </c>
      <c r="G41" s="73">
        <f t="shared" si="7"/>
        <v>45748</v>
      </c>
    </row>
    <row r="42" spans="2:7" ht="13.5" customHeight="1" x14ac:dyDescent="0.6">
      <c r="B42" s="67">
        <f>B41</f>
        <v>2025</v>
      </c>
      <c r="C42" s="69" t="s">
        <v>3</v>
      </c>
      <c r="D42" s="82" t="str">
        <f t="shared" si="4"/>
        <v>2025Q3</v>
      </c>
      <c r="E42" s="82" t="str">
        <f t="shared" si="5"/>
        <v>2025/26</v>
      </c>
      <c r="F42" s="71">
        <f t="shared" si="6"/>
        <v>45839</v>
      </c>
      <c r="G42" s="73">
        <f t="shared" si="7"/>
        <v>45839</v>
      </c>
    </row>
    <row r="43" spans="2:7" ht="13.5" customHeight="1" x14ac:dyDescent="0.6">
      <c r="B43" s="67">
        <f>B42</f>
        <v>2025</v>
      </c>
      <c r="C43" s="69" t="s">
        <v>4</v>
      </c>
      <c r="D43" s="82" t="str">
        <f t="shared" si="4"/>
        <v>2025Q4</v>
      </c>
      <c r="E43" s="82" t="str">
        <f t="shared" si="5"/>
        <v>2025/26</v>
      </c>
      <c r="F43" s="71">
        <f t="shared" si="6"/>
        <v>45931</v>
      </c>
      <c r="G43" s="73">
        <f t="shared" si="7"/>
        <v>45931</v>
      </c>
    </row>
    <row r="44" spans="2:7" ht="13.5" customHeight="1" x14ac:dyDescent="0.6">
      <c r="B44" s="67">
        <f>B43+1</f>
        <v>2026</v>
      </c>
      <c r="C44" s="69" t="s">
        <v>1</v>
      </c>
      <c r="D44" s="82" t="str">
        <f t="shared" si="4"/>
        <v>2026Q1</v>
      </c>
      <c r="E44" s="82" t="str">
        <f t="shared" si="5"/>
        <v>2025/26</v>
      </c>
      <c r="F44" s="71">
        <f t="shared" si="6"/>
        <v>46023</v>
      </c>
      <c r="G44" s="73">
        <f t="shared" si="7"/>
        <v>46023</v>
      </c>
    </row>
    <row r="45" spans="2:7" ht="13.5" customHeight="1" x14ac:dyDescent="0.6">
      <c r="B45" s="67">
        <f>B44</f>
        <v>2026</v>
      </c>
      <c r="C45" s="69" t="s">
        <v>2</v>
      </c>
      <c r="D45" s="82" t="str">
        <f t="shared" si="4"/>
        <v>2026Q2</v>
      </c>
      <c r="E45" s="82" t="str">
        <f t="shared" si="5"/>
        <v>2026/27</v>
      </c>
      <c r="F45" s="71">
        <f t="shared" si="6"/>
        <v>46113</v>
      </c>
      <c r="G45" s="73">
        <f t="shared" si="7"/>
        <v>46113</v>
      </c>
    </row>
    <row r="46" spans="2:7" ht="13.5" customHeight="1" x14ac:dyDescent="0.6">
      <c r="B46" s="67">
        <f>B45</f>
        <v>2026</v>
      </c>
      <c r="C46" s="69" t="s">
        <v>3</v>
      </c>
      <c r="D46" s="82" t="str">
        <f t="shared" si="4"/>
        <v>2026Q3</v>
      </c>
      <c r="E46" s="82" t="str">
        <f t="shared" si="5"/>
        <v>2026/27</v>
      </c>
      <c r="F46" s="71">
        <f t="shared" si="6"/>
        <v>46204</v>
      </c>
      <c r="G46" s="73">
        <f t="shared" si="7"/>
        <v>46204</v>
      </c>
    </row>
    <row r="47" spans="2:7" ht="13.5" customHeight="1" x14ac:dyDescent="0.6">
      <c r="B47" s="67">
        <f>B46</f>
        <v>2026</v>
      </c>
      <c r="C47" s="69" t="s">
        <v>4</v>
      </c>
      <c r="D47" s="82" t="str">
        <f t="shared" si="4"/>
        <v>2026Q4</v>
      </c>
      <c r="E47" s="82" t="str">
        <f t="shared" si="5"/>
        <v>2026/27</v>
      </c>
      <c r="F47" s="71">
        <f t="shared" si="6"/>
        <v>46296</v>
      </c>
      <c r="G47" s="73">
        <f t="shared" si="7"/>
        <v>46296</v>
      </c>
    </row>
    <row r="48" spans="2:7" ht="13.5" customHeight="1" x14ac:dyDescent="0.6">
      <c r="B48" s="67">
        <f>B47+1</f>
        <v>2027</v>
      </c>
      <c r="C48" s="69" t="s">
        <v>1</v>
      </c>
      <c r="D48" s="82" t="str">
        <f t="shared" si="4"/>
        <v>2027Q1</v>
      </c>
      <c r="E48" s="82" t="str">
        <f t="shared" si="5"/>
        <v>2026/27</v>
      </c>
      <c r="F48" s="71">
        <f t="shared" si="6"/>
        <v>46388</v>
      </c>
      <c r="G48" s="73">
        <f t="shared" si="7"/>
        <v>46388</v>
      </c>
    </row>
    <row r="49" spans="2:9" ht="13.5" customHeight="1" x14ac:dyDescent="0.6">
      <c r="B49" s="67">
        <f>B48</f>
        <v>2027</v>
      </c>
      <c r="C49" s="69" t="s">
        <v>2</v>
      </c>
      <c r="D49" s="82" t="str">
        <f t="shared" si="4"/>
        <v>2027Q2</v>
      </c>
      <c r="E49" s="82" t="str">
        <f t="shared" si="5"/>
        <v>2027/28</v>
      </c>
      <c r="F49" s="71">
        <f t="shared" si="6"/>
        <v>46478</v>
      </c>
      <c r="G49" s="73">
        <f t="shared" si="7"/>
        <v>46478</v>
      </c>
    </row>
    <row r="50" spans="2:9" ht="13.5" customHeight="1" x14ac:dyDescent="0.6">
      <c r="B50" s="67">
        <f>B49</f>
        <v>2027</v>
      </c>
      <c r="C50" s="69" t="s">
        <v>3</v>
      </c>
      <c r="D50" s="82" t="str">
        <f t="shared" si="4"/>
        <v>2027Q3</v>
      </c>
      <c r="E50" s="82" t="str">
        <f t="shared" si="5"/>
        <v>2027/28</v>
      </c>
      <c r="F50" s="71">
        <f t="shared" si="6"/>
        <v>46569</v>
      </c>
      <c r="G50" s="73">
        <f t="shared" si="7"/>
        <v>46569</v>
      </c>
    </row>
    <row r="51" spans="2:9" ht="13.5" customHeight="1" x14ac:dyDescent="0.6">
      <c r="B51" s="67">
        <f>B50</f>
        <v>2027</v>
      </c>
      <c r="C51" s="69" t="s">
        <v>4</v>
      </c>
      <c r="D51" s="82" t="str">
        <f t="shared" si="4"/>
        <v>2027Q4</v>
      </c>
      <c r="E51" s="82" t="str">
        <f t="shared" si="5"/>
        <v>2027/28</v>
      </c>
      <c r="F51" s="71">
        <f t="shared" si="6"/>
        <v>46661</v>
      </c>
      <c r="G51" s="73">
        <f t="shared" si="7"/>
        <v>46661</v>
      </c>
    </row>
    <row r="52" spans="2:9" ht="13.5" customHeight="1" x14ac:dyDescent="0.6">
      <c r="B52" s="67">
        <f>B51+1</f>
        <v>2028</v>
      </c>
      <c r="C52" s="69" t="s">
        <v>1</v>
      </c>
      <c r="D52" s="82" t="str">
        <f t="shared" si="4"/>
        <v>2028Q1</v>
      </c>
      <c r="E52" s="82" t="str">
        <f t="shared" si="5"/>
        <v>2027/28</v>
      </c>
      <c r="F52" s="71">
        <f t="shared" si="6"/>
        <v>46753</v>
      </c>
      <c r="G52" s="73">
        <f t="shared" si="7"/>
        <v>46753</v>
      </c>
    </row>
    <row r="53" spans="2:9" ht="13.5" customHeight="1" x14ac:dyDescent="0.6">
      <c r="B53" s="67">
        <f>B52</f>
        <v>2028</v>
      </c>
      <c r="C53" s="69" t="s">
        <v>2</v>
      </c>
      <c r="D53" s="82" t="str">
        <f t="shared" si="4"/>
        <v>2028Q2</v>
      </c>
      <c r="E53" s="82" t="str">
        <f t="shared" si="5"/>
        <v>2028/29</v>
      </c>
      <c r="F53" s="71">
        <f t="shared" si="6"/>
        <v>46844</v>
      </c>
      <c r="G53" s="73">
        <f t="shared" si="7"/>
        <v>46844</v>
      </c>
    </row>
    <row r="54" spans="2:9" ht="13.5" customHeight="1" x14ac:dyDescent="0.6">
      <c r="B54" s="67">
        <f>B53</f>
        <v>2028</v>
      </c>
      <c r="C54" s="69" t="s">
        <v>3</v>
      </c>
      <c r="D54" s="82" t="str">
        <f t="shared" si="4"/>
        <v>2028Q3</v>
      </c>
      <c r="E54" s="82" t="str">
        <f t="shared" si="5"/>
        <v>2028/29</v>
      </c>
      <c r="F54" s="71">
        <f t="shared" si="6"/>
        <v>46935</v>
      </c>
      <c r="G54" s="73">
        <f t="shared" si="7"/>
        <v>46935</v>
      </c>
    </row>
    <row r="55" spans="2:9" ht="13.5" customHeight="1" x14ac:dyDescent="0.6">
      <c r="B55" s="67">
        <f>B54</f>
        <v>2028</v>
      </c>
      <c r="C55" s="69" t="s">
        <v>4</v>
      </c>
      <c r="D55" s="82" t="str">
        <f t="shared" si="4"/>
        <v>2028Q4</v>
      </c>
      <c r="E55" s="82" t="str">
        <f t="shared" si="5"/>
        <v>2028/29</v>
      </c>
      <c r="F55" s="71">
        <f t="shared" si="6"/>
        <v>47027</v>
      </c>
      <c r="G55" s="73">
        <f t="shared" si="7"/>
        <v>47027</v>
      </c>
    </row>
    <row r="56" spans="2:9" ht="13.5" customHeight="1" x14ac:dyDescent="0.6">
      <c r="B56" s="67">
        <f>B55+1</f>
        <v>2029</v>
      </c>
      <c r="C56" s="69" t="s">
        <v>1</v>
      </c>
      <c r="D56" s="82" t="str">
        <f t="shared" si="4"/>
        <v>2029Q1</v>
      </c>
      <c r="E56" s="82" t="str">
        <f t="shared" si="5"/>
        <v>2028/29</v>
      </c>
      <c r="F56" s="71">
        <f t="shared" si="6"/>
        <v>47119</v>
      </c>
      <c r="G56" s="73">
        <f t="shared" si="7"/>
        <v>47119</v>
      </c>
    </row>
    <row r="57" spans="2:9" ht="13.5" customHeight="1" x14ac:dyDescent="0.6">
      <c r="B57" s="67">
        <f>B56</f>
        <v>2029</v>
      </c>
      <c r="C57" s="69" t="s">
        <v>2</v>
      </c>
      <c r="D57" s="82" t="str">
        <f t="shared" si="4"/>
        <v>2029Q2</v>
      </c>
      <c r="E57" s="82" t="str">
        <f t="shared" si="5"/>
        <v>2029/30</v>
      </c>
      <c r="F57" s="71">
        <f t="shared" si="6"/>
        <v>47209</v>
      </c>
      <c r="G57" s="73">
        <f t="shared" si="7"/>
        <v>47209</v>
      </c>
    </row>
    <row r="58" spans="2:9" ht="13.5" customHeight="1" x14ac:dyDescent="0.6">
      <c r="B58" s="67">
        <f>B57</f>
        <v>2029</v>
      </c>
      <c r="C58" s="69" t="s">
        <v>3</v>
      </c>
      <c r="D58" s="82" t="str">
        <f t="shared" si="4"/>
        <v>2029Q3</v>
      </c>
      <c r="E58" s="82" t="str">
        <f t="shared" si="5"/>
        <v>2029/30</v>
      </c>
      <c r="F58" s="71">
        <f t="shared" si="6"/>
        <v>47300</v>
      </c>
      <c r="G58" s="73">
        <f t="shared" si="7"/>
        <v>47300</v>
      </c>
    </row>
    <row r="59" spans="2:9" ht="13.5" customHeight="1" x14ac:dyDescent="0.6">
      <c r="B59" s="68">
        <f>B58</f>
        <v>2029</v>
      </c>
      <c r="C59" s="70" t="s">
        <v>4</v>
      </c>
      <c r="D59" s="83" t="str">
        <f t="shared" si="4"/>
        <v>2029Q4</v>
      </c>
      <c r="E59" s="83" t="str">
        <f t="shared" si="5"/>
        <v>2029/30</v>
      </c>
      <c r="F59" s="72">
        <f t="shared" si="6"/>
        <v>47392</v>
      </c>
      <c r="G59" s="74">
        <f t="shared" si="7"/>
        <v>47392</v>
      </c>
    </row>
    <row r="62" spans="2:9" x14ac:dyDescent="0.6">
      <c r="B62" s="86" t="s">
        <v>102</v>
      </c>
      <c r="C62" s="12"/>
      <c r="D62" s="12"/>
      <c r="E62" s="12"/>
      <c r="F62" s="12"/>
      <c r="G62" s="12"/>
      <c r="H62" s="12"/>
      <c r="I62" s="12"/>
    </row>
    <row r="63" spans="2:9" x14ac:dyDescent="0.6">
      <c r="B63" s="12"/>
      <c r="C63" s="12"/>
      <c r="D63" s="12"/>
      <c r="E63" s="12"/>
      <c r="F63" s="12"/>
      <c r="G63" s="12"/>
      <c r="H63" s="12"/>
      <c r="I63" s="12"/>
    </row>
    <row r="64" spans="2:9" x14ac:dyDescent="0.6">
      <c r="B64" s="122" t="s">
        <v>7</v>
      </c>
      <c r="C64" s="123" t="s">
        <v>69</v>
      </c>
      <c r="D64" s="124" t="s">
        <v>15</v>
      </c>
      <c r="E64" s="12"/>
      <c r="I64" s="9"/>
    </row>
    <row r="65" spans="2:9" x14ac:dyDescent="0.6">
      <c r="B65" s="20" t="s">
        <v>5</v>
      </c>
      <c r="C65" s="20" t="s">
        <v>73</v>
      </c>
      <c r="D65" s="125">
        <v>25.12</v>
      </c>
      <c r="E65" s="12"/>
      <c r="I65" s="9"/>
    </row>
    <row r="66" spans="2:9" x14ac:dyDescent="0.6">
      <c r="B66" s="20" t="s">
        <v>6</v>
      </c>
      <c r="C66" s="20" t="s">
        <v>74</v>
      </c>
      <c r="D66" s="125">
        <v>9.4954999999999998E-2</v>
      </c>
      <c r="E66" s="12"/>
      <c r="I66" s="9"/>
    </row>
    <row r="67" spans="2:9" x14ac:dyDescent="0.6">
      <c r="B67" s="20" t="s">
        <v>9</v>
      </c>
      <c r="C67" s="20" t="s">
        <v>73</v>
      </c>
      <c r="D67" s="125">
        <v>42.87</v>
      </c>
      <c r="E67" s="12"/>
      <c r="I67" s="9"/>
    </row>
    <row r="68" spans="2:9" x14ac:dyDescent="0.6">
      <c r="B68" s="21" t="s">
        <v>8</v>
      </c>
      <c r="C68" s="20" t="s">
        <v>73</v>
      </c>
      <c r="D68" s="125">
        <v>40.5</v>
      </c>
      <c r="E68" s="12"/>
      <c r="I68" s="9"/>
    </row>
    <row r="69" spans="2:9" x14ac:dyDescent="0.6">
      <c r="B69" s="21" t="s">
        <v>77</v>
      </c>
      <c r="C69" s="20" t="s">
        <v>78</v>
      </c>
      <c r="D69" s="125">
        <v>3.6</v>
      </c>
      <c r="E69" s="12"/>
      <c r="I69" s="9"/>
    </row>
    <row r="70" spans="2:9" x14ac:dyDescent="0.6">
      <c r="B70" s="22" t="s">
        <v>121</v>
      </c>
      <c r="C70" s="22" t="s">
        <v>73</v>
      </c>
      <c r="D70" s="126">
        <v>7.7</v>
      </c>
      <c r="E70" s="12"/>
      <c r="I70" s="9"/>
    </row>
    <row r="71" spans="2:9" x14ac:dyDescent="0.6">
      <c r="B71" s="12"/>
      <c r="C71" s="12"/>
      <c r="D71" s="12"/>
      <c r="E71" s="12"/>
      <c r="F71" s="12"/>
      <c r="G71" s="12"/>
      <c r="H71" s="12"/>
      <c r="I71" s="12"/>
    </row>
    <row r="72" spans="2:9" x14ac:dyDescent="0.6">
      <c r="B72" s="12"/>
      <c r="C72" s="12"/>
      <c r="D72" s="12"/>
      <c r="E72" s="12"/>
      <c r="F72" s="12"/>
      <c r="G72" s="12"/>
      <c r="H72" s="12"/>
      <c r="I72" s="12"/>
    </row>
    <row r="73" spans="2:9" x14ac:dyDescent="0.6">
      <c r="B73" s="86" t="s">
        <v>100</v>
      </c>
      <c r="C73" s="12"/>
      <c r="D73" s="12"/>
      <c r="E73" s="12"/>
      <c r="F73" s="12"/>
      <c r="G73" s="12"/>
      <c r="H73" s="12"/>
      <c r="I73" s="12"/>
    </row>
    <row r="74" spans="2:9" x14ac:dyDescent="0.6">
      <c r="B74" s="12"/>
      <c r="C74" s="12"/>
      <c r="D74" s="12"/>
      <c r="E74" s="12"/>
      <c r="F74" s="12"/>
      <c r="G74" s="12"/>
      <c r="H74" s="12"/>
      <c r="I74" s="12"/>
    </row>
    <row r="75" spans="2:9" x14ac:dyDescent="0.6">
      <c r="B75" s="122" t="s">
        <v>70</v>
      </c>
      <c r="C75" s="123" t="s">
        <v>71</v>
      </c>
      <c r="D75" s="124" t="s">
        <v>72</v>
      </c>
      <c r="E75" s="12"/>
      <c r="F75" s="12"/>
      <c r="G75" s="12"/>
      <c r="H75" s="12"/>
      <c r="I75" s="12"/>
    </row>
    <row r="76" spans="2:9" x14ac:dyDescent="0.6">
      <c r="B76" s="125" t="s">
        <v>53</v>
      </c>
      <c r="C76" s="125" t="s">
        <v>5</v>
      </c>
      <c r="D76" s="125" t="s">
        <v>5</v>
      </c>
      <c r="E76" s="12"/>
      <c r="F76" s="12"/>
      <c r="G76" s="12"/>
      <c r="H76" s="12"/>
      <c r="I76" s="12"/>
    </row>
    <row r="77" spans="2:9" x14ac:dyDescent="0.6">
      <c r="B77" s="125" t="s">
        <v>34</v>
      </c>
      <c r="C77" s="125" t="s">
        <v>6</v>
      </c>
      <c r="D77" s="125" t="s">
        <v>6</v>
      </c>
      <c r="E77" s="12"/>
      <c r="F77" s="12"/>
      <c r="G77" s="12"/>
      <c r="H77" s="12"/>
      <c r="I77" s="12"/>
    </row>
    <row r="78" spans="2:9" x14ac:dyDescent="0.6">
      <c r="B78" s="125" t="s">
        <v>60</v>
      </c>
      <c r="C78" s="125" t="s">
        <v>9</v>
      </c>
      <c r="D78" s="125" t="s">
        <v>75</v>
      </c>
      <c r="E78" s="12"/>
      <c r="F78" s="12"/>
      <c r="G78" s="12"/>
      <c r="H78" s="12"/>
      <c r="I78" s="12"/>
    </row>
    <row r="79" spans="2:9" x14ac:dyDescent="0.6">
      <c r="B79" s="127"/>
      <c r="C79" s="125" t="s">
        <v>8</v>
      </c>
      <c r="D79" s="125" t="s">
        <v>76</v>
      </c>
      <c r="E79" s="12"/>
      <c r="F79" s="12"/>
      <c r="G79" s="12"/>
      <c r="H79" s="12"/>
      <c r="I79" s="12"/>
    </row>
    <row r="80" spans="2:9" x14ac:dyDescent="0.6">
      <c r="B80" s="126" t="s">
        <v>34</v>
      </c>
      <c r="C80" s="126" t="s">
        <v>121</v>
      </c>
      <c r="D80" s="126" t="s">
        <v>121</v>
      </c>
      <c r="E80" s="12"/>
      <c r="F80" s="12"/>
      <c r="G80" s="12"/>
      <c r="H80" s="12"/>
      <c r="I80" s="12"/>
    </row>
    <row r="81" spans="2:9" x14ac:dyDescent="0.6">
      <c r="B81" s="12"/>
      <c r="C81" s="12"/>
      <c r="D81" s="12"/>
      <c r="E81" s="12"/>
      <c r="F81" s="12"/>
      <c r="G81" s="12"/>
      <c r="H81" s="12"/>
      <c r="I81" s="12"/>
    </row>
    <row r="82" spans="2:9" x14ac:dyDescent="0.6">
      <c r="G82" s="12"/>
      <c r="H82" s="12"/>
      <c r="I82" s="12"/>
    </row>
    <row r="83" spans="2:9" x14ac:dyDescent="0.6">
      <c r="B83" s="86" t="s">
        <v>101</v>
      </c>
      <c r="C83" s="12"/>
      <c r="D83" s="12"/>
      <c r="E83" s="12"/>
      <c r="F83" s="12"/>
      <c r="G83" s="12"/>
      <c r="H83" s="12"/>
      <c r="I83" s="12"/>
    </row>
    <row r="84" spans="2:9" x14ac:dyDescent="0.6">
      <c r="B84" s="12"/>
      <c r="C84" s="12"/>
      <c r="D84" s="12"/>
      <c r="E84" s="12"/>
      <c r="F84" s="12"/>
      <c r="G84" s="9"/>
      <c r="H84" s="12"/>
      <c r="I84" s="12"/>
    </row>
    <row r="85" spans="2:9" x14ac:dyDescent="0.6">
      <c r="B85" s="122"/>
      <c r="C85" s="123" t="s">
        <v>5</v>
      </c>
      <c r="D85" s="124" t="s">
        <v>6</v>
      </c>
      <c r="E85" s="122" t="s">
        <v>9</v>
      </c>
      <c r="F85" s="123" t="s">
        <v>8</v>
      </c>
      <c r="G85" s="123" t="s">
        <v>121</v>
      </c>
      <c r="H85" s="12"/>
      <c r="I85" s="12"/>
    </row>
    <row r="86" spans="2:9" x14ac:dyDescent="0.6">
      <c r="B86" s="128" t="s">
        <v>79</v>
      </c>
      <c r="C86" s="129">
        <v>9.4600000000000004E-2</v>
      </c>
      <c r="D86" s="129">
        <v>5.6099999999999997E-2</v>
      </c>
      <c r="E86" s="129">
        <v>7.4099999999999999E-2</v>
      </c>
      <c r="F86" s="129">
        <v>7.7399999999999997E-2</v>
      </c>
      <c r="G86" s="129">
        <v>0.1167</v>
      </c>
      <c r="H86" s="12"/>
      <c r="I86" s="12"/>
    </row>
    <row r="87" spans="2:9" x14ac:dyDescent="0.6">
      <c r="B87" s="128" t="s">
        <v>80</v>
      </c>
      <c r="C87" s="129">
        <v>0.99</v>
      </c>
      <c r="D87" s="129">
        <v>0.995</v>
      </c>
      <c r="E87" s="129">
        <v>0.995</v>
      </c>
      <c r="F87" s="129">
        <v>0.995</v>
      </c>
      <c r="G87" s="129">
        <v>1</v>
      </c>
      <c r="H87" s="12"/>
      <c r="I87" s="12"/>
    </row>
    <row r="88" spans="2:9" x14ac:dyDescent="0.6">
      <c r="B88" s="130" t="s">
        <v>81</v>
      </c>
      <c r="C88" s="131">
        <f>C86*C87</f>
        <v>9.3654000000000001E-2</v>
      </c>
      <c r="D88" s="131">
        <f>D86*D87</f>
        <v>5.5819499999999994E-2</v>
      </c>
      <c r="E88" s="131">
        <f>E86*E87</f>
        <v>7.3729500000000003E-2</v>
      </c>
      <c r="F88" s="131">
        <f>F86*F87</f>
        <v>7.7012999999999998E-2</v>
      </c>
      <c r="G88" s="131">
        <v>0.1167</v>
      </c>
      <c r="H88" s="12"/>
      <c r="I88" s="12"/>
    </row>
    <row r="89" spans="2:9" x14ac:dyDescent="0.6">
      <c r="B89" s="12"/>
      <c r="C89" s="12"/>
      <c r="D89" s="12"/>
      <c r="E89" s="12"/>
      <c r="F89" s="12"/>
      <c r="G89" s="12"/>
      <c r="H89" s="12"/>
      <c r="I89" s="12"/>
    </row>
    <row r="90" spans="2:9" x14ac:dyDescent="0.6">
      <c r="B90" s="12"/>
      <c r="C90" s="12"/>
      <c r="D90" s="12"/>
      <c r="E90" s="12"/>
      <c r="F90" s="12"/>
      <c r="G90" s="12"/>
      <c r="H90" s="12"/>
      <c r="I90" s="12"/>
    </row>
    <row r="91" spans="2:9" x14ac:dyDescent="0.6">
      <c r="B91" s="86" t="s">
        <v>104</v>
      </c>
      <c r="C91" s="12"/>
      <c r="D91" s="12"/>
      <c r="E91" s="12"/>
      <c r="F91" s="12"/>
      <c r="G91" s="9"/>
      <c r="H91" s="9"/>
      <c r="I91" s="9"/>
    </row>
    <row r="92" spans="2:9" x14ac:dyDescent="0.6">
      <c r="E92" s="9"/>
      <c r="F92" s="9"/>
      <c r="G92" s="9"/>
      <c r="H92" s="9"/>
      <c r="I92" s="9"/>
    </row>
    <row r="93" spans="2:9" x14ac:dyDescent="0.6">
      <c r="B93" s="132" t="s">
        <v>83</v>
      </c>
      <c r="C93" s="2"/>
      <c r="D93" s="133">
        <v>0.4</v>
      </c>
      <c r="E93" s="9"/>
      <c r="F93" s="9"/>
      <c r="G93" s="9"/>
      <c r="H93" s="9"/>
      <c r="I93" s="9"/>
    </row>
    <row r="94" spans="2:9" x14ac:dyDescent="0.6">
      <c r="B94" s="9"/>
      <c r="C94" s="9"/>
      <c r="D94" s="9"/>
      <c r="E94" s="9"/>
      <c r="F94" s="9"/>
      <c r="G94" s="9"/>
      <c r="H94" s="9"/>
      <c r="I94" s="9"/>
    </row>
    <row r="95" spans="2:9" x14ac:dyDescent="0.6">
      <c r="B95" s="9"/>
      <c r="C95" s="9"/>
      <c r="D95" s="9"/>
      <c r="E95" s="9"/>
      <c r="F95" s="9"/>
      <c r="G95" s="9"/>
      <c r="H95" s="9"/>
      <c r="I95" s="9"/>
    </row>
    <row r="96" spans="2:9" x14ac:dyDescent="0.6">
      <c r="B96" s="9"/>
      <c r="C96" s="9"/>
      <c r="D96" s="9"/>
      <c r="E96" s="9"/>
      <c r="F96" s="9"/>
      <c r="G96" s="9"/>
      <c r="H96" s="9"/>
      <c r="I96" s="9"/>
    </row>
    <row r="97" spans="2:9" x14ac:dyDescent="0.6">
      <c r="B97" s="9"/>
      <c r="C97" s="9"/>
      <c r="D97" s="9"/>
      <c r="E97" s="9"/>
      <c r="F97" s="9"/>
      <c r="G97" s="9"/>
      <c r="H97" s="9"/>
      <c r="I97" s="9"/>
    </row>
  </sheetData>
  <phoneticPr fontId="39" type="noConversion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wksCalculation2">
    <tabColor theme="1"/>
  </sheetPr>
  <dimension ref="A1:Y77"/>
  <sheetViews>
    <sheetView zoomScale="80" zoomScaleNormal="80" workbookViewId="0"/>
  </sheetViews>
  <sheetFormatPr defaultColWidth="9.08984375" defaultRowHeight="13" x14ac:dyDescent="0.6"/>
  <cols>
    <col min="1" max="2" width="9" style="47" customWidth="1"/>
    <col min="3" max="3" width="26.76953125" style="47" bestFit="1" customWidth="1"/>
    <col min="4" max="4" width="9" style="47" customWidth="1"/>
    <col min="5" max="5" width="10.54296875" style="47" customWidth="1"/>
    <col min="6" max="6" width="12" style="47" customWidth="1"/>
    <col min="7" max="14" width="12" style="13" customWidth="1"/>
    <col min="15" max="15" width="20.86328125" style="13" bestFit="1" customWidth="1"/>
    <col min="16" max="17" width="13" style="13" customWidth="1"/>
    <col min="18" max="18" width="14.453125" style="13" customWidth="1"/>
    <col min="19" max="19" width="20.86328125" style="13" bestFit="1" customWidth="1"/>
    <col min="20" max="20" width="16.453125" style="13" bestFit="1" customWidth="1"/>
    <col min="21" max="21" width="15.08984375" style="13" bestFit="1" customWidth="1"/>
    <col min="22" max="22" width="12.54296875" style="13" customWidth="1"/>
    <col min="23" max="27" width="12.6796875" style="13" customWidth="1"/>
    <col min="28" max="16384" width="9.08984375" style="13"/>
  </cols>
  <sheetData>
    <row r="1" spans="1:17" x14ac:dyDescent="0.6">
      <c r="A1" s="4"/>
    </row>
    <row r="2" spans="1:17" x14ac:dyDescent="0.6">
      <c r="A2" s="4"/>
      <c r="C2" s="152" t="s">
        <v>128</v>
      </c>
      <c r="D2" s="153">
        <v>1.05</v>
      </c>
      <c r="E2" s="47" t="s">
        <v>161</v>
      </c>
    </row>
    <row r="3" spans="1:17" s="47" customFormat="1" ht="16" x14ac:dyDescent="0.9">
      <c r="C3" s="47" t="s">
        <v>129</v>
      </c>
      <c r="D3" s="47">
        <v>2021</v>
      </c>
      <c r="E3" s="47" t="s">
        <v>157</v>
      </c>
    </row>
    <row r="4" spans="1:17" s="47" customFormat="1" x14ac:dyDescent="0.6"/>
    <row r="5" spans="1:17" s="47" customFormat="1" ht="13.5" x14ac:dyDescent="0.7">
      <c r="C5" s="152" t="s">
        <v>152</v>
      </c>
      <c r="D5" s="153">
        <v>2.5</v>
      </c>
      <c r="E5" s="47" t="s">
        <v>162</v>
      </c>
    </row>
    <row r="6" spans="1:17" s="47" customFormat="1" x14ac:dyDescent="0.6"/>
    <row r="7" spans="1:17" s="47" customFormat="1" x14ac:dyDescent="0.6">
      <c r="C7" s="118" t="s">
        <v>33</v>
      </c>
    </row>
    <row r="8" spans="1:17" s="47" customFormat="1" x14ac:dyDescent="0.6"/>
    <row r="9" spans="1:17" s="47" customFormat="1" x14ac:dyDescent="0.6">
      <c r="C9" s="14" t="s">
        <v>36</v>
      </c>
      <c r="D9" s="80">
        <v>1.1599999999999999</v>
      </c>
    </row>
    <row r="10" spans="1:17" s="47" customFormat="1" x14ac:dyDescent="0.6">
      <c r="C10" s="18" t="s">
        <v>37</v>
      </c>
      <c r="D10" s="134">
        <f>1/1.17</f>
        <v>0.85470085470085477</v>
      </c>
    </row>
    <row r="11" spans="1:17" s="47" customFormat="1" x14ac:dyDescent="0.6">
      <c r="C11" s="15" t="s">
        <v>96</v>
      </c>
      <c r="D11" s="42">
        <v>1</v>
      </c>
    </row>
    <row r="12" spans="1:17" s="47" customFormat="1" x14ac:dyDescent="0.6"/>
    <row r="13" spans="1:17" s="47" customFormat="1" x14ac:dyDescent="0.6">
      <c r="C13" s="115" t="s">
        <v>35</v>
      </c>
      <c r="D13" s="116" t="s">
        <v>88</v>
      </c>
      <c r="E13" s="117" t="s">
        <v>89</v>
      </c>
      <c r="F13" s="117" t="s">
        <v>110</v>
      </c>
      <c r="G13" s="117" t="s">
        <v>111</v>
      </c>
      <c r="H13" s="117" t="s">
        <v>112</v>
      </c>
      <c r="I13" s="117" t="s">
        <v>113</v>
      </c>
      <c r="J13" s="117" t="s">
        <v>114</v>
      </c>
      <c r="K13" s="117" t="s">
        <v>115</v>
      </c>
      <c r="L13" s="117" t="s">
        <v>122</v>
      </c>
      <c r="M13" s="117" t="s">
        <v>123</v>
      </c>
      <c r="N13" s="117" t="s">
        <v>124</v>
      </c>
      <c r="O13" s="117" t="s">
        <v>125</v>
      </c>
      <c r="P13" s="117" t="s">
        <v>126</v>
      </c>
      <c r="Q13" s="117" t="s">
        <v>127</v>
      </c>
    </row>
    <row r="14" spans="1:17" s="47" customFormat="1" x14ac:dyDescent="0.6">
      <c r="C14" s="76" t="s">
        <v>38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s="47" customFormat="1" x14ac:dyDescent="0.6">
      <c r="C15" s="15" t="s">
        <v>40</v>
      </c>
      <c r="D15" s="77">
        <f t="shared" ref="D15:J15" si="0">D14/$D$10</f>
        <v>0</v>
      </c>
      <c r="E15" s="77">
        <f t="shared" si="0"/>
        <v>0</v>
      </c>
      <c r="F15" s="77">
        <f t="shared" si="0"/>
        <v>0</v>
      </c>
      <c r="G15" s="77">
        <f t="shared" si="0"/>
        <v>0</v>
      </c>
      <c r="H15" s="77">
        <f t="shared" si="0"/>
        <v>0</v>
      </c>
      <c r="I15" s="77">
        <f t="shared" si="0"/>
        <v>0</v>
      </c>
      <c r="J15" s="77">
        <f t="shared" si="0"/>
        <v>0</v>
      </c>
      <c r="K15" s="77">
        <f t="shared" ref="K15:Q15" si="1">K14/$D$10</f>
        <v>0</v>
      </c>
      <c r="L15" s="77">
        <f t="shared" si="1"/>
        <v>0</v>
      </c>
      <c r="M15" s="77">
        <f t="shared" si="1"/>
        <v>0</v>
      </c>
      <c r="N15" s="77">
        <f t="shared" si="1"/>
        <v>0</v>
      </c>
      <c r="O15" s="77">
        <f t="shared" si="1"/>
        <v>0</v>
      </c>
      <c r="P15" s="77">
        <f t="shared" si="1"/>
        <v>0</v>
      </c>
      <c r="Q15" s="77">
        <f t="shared" si="1"/>
        <v>0</v>
      </c>
    </row>
    <row r="16" spans="1:17" s="47" customFormat="1" x14ac:dyDescent="0.6">
      <c r="C16" s="12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3:25" s="47" customFormat="1" x14ac:dyDescent="0.6">
      <c r="C17" s="115" t="s">
        <v>39</v>
      </c>
      <c r="D17" s="116" t="s">
        <v>88</v>
      </c>
      <c r="E17" s="117" t="s">
        <v>89</v>
      </c>
      <c r="F17" s="117" t="s">
        <v>110</v>
      </c>
      <c r="G17" s="117" t="s">
        <v>111</v>
      </c>
      <c r="H17" s="117" t="s">
        <v>112</v>
      </c>
      <c r="I17" s="117" t="s">
        <v>113</v>
      </c>
      <c r="J17" s="117" t="s">
        <v>114</v>
      </c>
      <c r="K17" s="117" t="s">
        <v>115</v>
      </c>
      <c r="L17" s="117" t="s">
        <v>122</v>
      </c>
      <c r="M17" s="117" t="s">
        <v>123</v>
      </c>
      <c r="N17" s="117" t="s">
        <v>124</v>
      </c>
      <c r="O17" s="117" t="s">
        <v>125</v>
      </c>
      <c r="P17" s="117" t="s">
        <v>126</v>
      </c>
      <c r="Q17" s="117" t="s">
        <v>127</v>
      </c>
    </row>
    <row r="18" spans="3:25" s="47" customFormat="1" x14ac:dyDescent="0.6">
      <c r="C18" s="76" t="s">
        <v>38</v>
      </c>
      <c r="D18" s="81">
        <v>18</v>
      </c>
      <c r="E18" s="81">
        <v>18</v>
      </c>
      <c r="F18" s="81">
        <v>18</v>
      </c>
      <c r="G18" s="81">
        <v>18</v>
      </c>
      <c r="H18" s="81">
        <v>18</v>
      </c>
      <c r="I18" s="81">
        <v>18</v>
      </c>
      <c r="J18" s="81">
        <v>18</v>
      </c>
      <c r="K18" s="81">
        <v>18</v>
      </c>
      <c r="L18" s="81">
        <v>18</v>
      </c>
      <c r="M18" s="81">
        <v>18</v>
      </c>
      <c r="N18" s="81">
        <v>18</v>
      </c>
      <c r="O18" s="81">
        <v>18</v>
      </c>
      <c r="P18" s="81">
        <v>18</v>
      </c>
      <c r="Q18" s="81">
        <v>18</v>
      </c>
    </row>
    <row r="19" spans="3:25" s="47" customFormat="1" x14ac:dyDescent="0.6">
      <c r="C19" s="15" t="s">
        <v>40</v>
      </c>
      <c r="D19" s="77">
        <f t="shared" ref="D19:J19" si="2">D18/$D$10</f>
        <v>21.06</v>
      </c>
      <c r="E19" s="77">
        <f t="shared" si="2"/>
        <v>21.06</v>
      </c>
      <c r="F19" s="77">
        <f t="shared" si="2"/>
        <v>21.06</v>
      </c>
      <c r="G19" s="77">
        <f t="shared" si="2"/>
        <v>21.06</v>
      </c>
      <c r="H19" s="77">
        <f t="shared" si="2"/>
        <v>21.06</v>
      </c>
      <c r="I19" s="77">
        <f t="shared" si="2"/>
        <v>21.06</v>
      </c>
      <c r="J19" s="77">
        <f t="shared" si="2"/>
        <v>21.06</v>
      </c>
      <c r="K19" s="77">
        <f t="shared" ref="K19:Q19" si="3">K18/$D$10</f>
        <v>21.06</v>
      </c>
      <c r="L19" s="77">
        <f t="shared" si="3"/>
        <v>21.06</v>
      </c>
      <c r="M19" s="77">
        <f t="shared" si="3"/>
        <v>21.06</v>
      </c>
      <c r="N19" s="77">
        <f t="shared" si="3"/>
        <v>21.06</v>
      </c>
      <c r="O19" s="77">
        <f t="shared" si="3"/>
        <v>21.06</v>
      </c>
      <c r="P19" s="77">
        <f t="shared" si="3"/>
        <v>21.06</v>
      </c>
      <c r="Q19" s="77">
        <f t="shared" si="3"/>
        <v>21.06</v>
      </c>
    </row>
    <row r="20" spans="3:25" s="47" customFormat="1" x14ac:dyDescent="0.6"/>
    <row r="21" spans="3:25" s="47" customFormat="1" x14ac:dyDescent="0.6"/>
    <row r="22" spans="3:25" s="47" customFormat="1" x14ac:dyDescent="0.6"/>
    <row r="23" spans="3:25" s="47" customFormat="1" x14ac:dyDescent="0.6">
      <c r="C23" s="10" t="s">
        <v>32</v>
      </c>
      <c r="D23" s="9"/>
      <c r="E23" s="11"/>
      <c r="F23" s="9"/>
      <c r="G23" s="9"/>
      <c r="H23" s="9"/>
      <c r="I23" s="9"/>
      <c r="M23" s="13" t="s">
        <v>82</v>
      </c>
      <c r="N23" s="13"/>
      <c r="O23" s="12"/>
      <c r="P23" s="12"/>
      <c r="Q23" s="12"/>
      <c r="T23" s="13" t="s">
        <v>130</v>
      </c>
    </row>
    <row r="24" spans="3:25" s="47" customFormat="1" x14ac:dyDescent="0.6">
      <c r="C24" s="9"/>
      <c r="D24" s="9"/>
      <c r="E24" s="9"/>
      <c r="F24" s="9"/>
      <c r="G24" s="9"/>
      <c r="H24" s="9"/>
      <c r="I24" s="9"/>
      <c r="M24" s="12"/>
      <c r="N24" s="12"/>
      <c r="O24" s="12"/>
      <c r="P24" s="12"/>
      <c r="Q24" s="12"/>
      <c r="R24" s="1"/>
      <c r="S24" s="1"/>
      <c r="T24" s="1"/>
      <c r="U24" s="1"/>
      <c r="V24" s="1"/>
      <c r="W24" s="1"/>
      <c r="X24" s="1"/>
      <c r="Y24" s="1"/>
    </row>
    <row r="25" spans="3:25" s="47" customFormat="1" ht="27.75" customHeight="1" x14ac:dyDescent="0.6">
      <c r="C25" s="110" t="s">
        <v>11</v>
      </c>
      <c r="D25" s="111" t="s">
        <v>13</v>
      </c>
      <c r="E25" s="112" t="s">
        <v>95</v>
      </c>
      <c r="F25" s="113" t="s">
        <v>27</v>
      </c>
      <c r="G25" s="113" t="s">
        <v>28</v>
      </c>
      <c r="H25" s="113" t="s">
        <v>29</v>
      </c>
      <c r="I25" s="113" t="s">
        <v>30</v>
      </c>
      <c r="J25" s="114" t="s">
        <v>31</v>
      </c>
      <c r="M25" s="110" t="s">
        <v>95</v>
      </c>
      <c r="N25" s="111" t="s">
        <v>5</v>
      </c>
      <c r="O25" s="111" t="s">
        <v>6</v>
      </c>
      <c r="P25" s="111" t="s">
        <v>9</v>
      </c>
      <c r="Q25" s="111" t="s">
        <v>8</v>
      </c>
      <c r="R25" s="1"/>
      <c r="S25" s="154" t="s">
        <v>131</v>
      </c>
      <c r="T25" s="110" t="s">
        <v>95</v>
      </c>
      <c r="U25" s="111" t="s">
        <v>94</v>
      </c>
      <c r="V25" s="111" t="s">
        <v>34</v>
      </c>
      <c r="W25" s="111" t="s">
        <v>53</v>
      </c>
      <c r="X25" s="111" t="s">
        <v>60</v>
      </c>
      <c r="Y25" s="1"/>
    </row>
    <row r="26" spans="3:25" s="47" customFormat="1" x14ac:dyDescent="0.6">
      <c r="C26" s="87">
        <v>2017</v>
      </c>
      <c r="D26" s="78" t="s">
        <v>1</v>
      </c>
      <c r="E26" s="84" t="str">
        <f>C26&amp;D26</f>
        <v>2017Q1</v>
      </c>
      <c r="F26" s="141">
        <v>150</v>
      </c>
      <c r="G26" s="141">
        <v>113.664</v>
      </c>
      <c r="H26" s="141">
        <v>650</v>
      </c>
      <c r="I26" s="78">
        <v>450</v>
      </c>
      <c r="J26" s="150">
        <v>60</v>
      </c>
      <c r="M26" s="17" t="str">
        <f t="shared" ref="M26:M57" si="4">E26</f>
        <v>2017Q1</v>
      </c>
      <c r="N26" s="64">
        <f t="shared" ref="N26" si="5">F26/coalCV/$D$9</f>
        <v>5.1477048100153739</v>
      </c>
      <c r="O26" s="65">
        <f t="shared" ref="O26" si="6">G26/thtoGJ/$D$10/100</f>
        <v>14.005253014585856</v>
      </c>
      <c r="P26" s="66">
        <f t="shared" ref="P26" si="7">H26/GasoilCV/$D$9</f>
        <v>13.070791406256285</v>
      </c>
      <c r="Q26" s="66">
        <f t="shared" ref="Q26" si="8">I26/LSFOCV/$D$9</f>
        <v>9.5785440613026829</v>
      </c>
      <c r="R26" s="3"/>
      <c r="S26" s="155">
        <f>IF(C26&gt;=$D$3,$D$2,1)</f>
        <v>1</v>
      </c>
      <c r="T26" s="17" t="str">
        <f t="shared" ref="T26:T57" si="9">M26</f>
        <v>2017Q1</v>
      </c>
      <c r="U26" s="17" t="str">
        <f>INDEX('Fixed inputs'!$E$8:$E$59,MATCH(T26,'Fixed inputs'!$D$8:$D$59,0))</f>
        <v>2016/17</v>
      </c>
      <c r="V26" s="53">
        <f t="shared" ref="V26:V57" si="10">$J26/1000</f>
        <v>0.06</v>
      </c>
      <c r="W26" s="49">
        <f t="shared" ref="W26:W57" si="11">($J26+INDEX($D$15:$Q$15,MATCH($U26,$D$13:$Q$13,0)))/1000</f>
        <v>0.06</v>
      </c>
      <c r="X26" s="54">
        <f t="shared" ref="X26:X57" si="12">($J26*$S26+INDEX($D$19:$Q$19,MATCH($U26,$D$17:$Q$17,0)))/1000</f>
        <v>8.1060000000000007E-2</v>
      </c>
      <c r="Y26" s="3"/>
    </row>
    <row r="27" spans="3:25" s="47" customFormat="1" x14ac:dyDescent="0.6">
      <c r="C27" s="87">
        <v>2017</v>
      </c>
      <c r="D27" s="78" t="s">
        <v>2</v>
      </c>
      <c r="E27" s="84" t="str">
        <f t="shared" ref="E27:E32" si="13">C27&amp;D27</f>
        <v>2017Q2</v>
      </c>
      <c r="F27" s="141">
        <v>150</v>
      </c>
      <c r="G27" s="141">
        <v>68.759500000000003</v>
      </c>
      <c r="H27" s="141">
        <v>650</v>
      </c>
      <c r="I27" s="78">
        <v>450</v>
      </c>
      <c r="J27" s="150">
        <v>60</v>
      </c>
      <c r="M27" s="48" t="str">
        <f t="shared" si="4"/>
        <v>2017Q2</v>
      </c>
      <c r="N27" s="53">
        <f t="shared" ref="N27:N77" si="14">F27/coalCV/$D$9</f>
        <v>5.1477048100153739</v>
      </c>
      <c r="O27" s="49">
        <f t="shared" ref="O27:O77" si="15">G27/thtoGJ/$D$10/100</f>
        <v>8.4722884524248325</v>
      </c>
      <c r="P27" s="50">
        <f t="shared" ref="P27:P77" si="16">H27/GasoilCV/$D$9</f>
        <v>13.070791406256285</v>
      </c>
      <c r="Q27" s="50">
        <f t="shared" ref="Q27:Q77" si="17">I27/LSFOCV/$D$9</f>
        <v>9.5785440613026829</v>
      </c>
      <c r="R27" s="3"/>
      <c r="S27" s="155">
        <f t="shared" ref="S27:S77" si="18">IF(C27&gt;=$D$3,$D$2,1)</f>
        <v>1</v>
      </c>
      <c r="T27" s="48" t="str">
        <f t="shared" si="9"/>
        <v>2017Q2</v>
      </c>
      <c r="U27" s="48" t="str">
        <f>INDEX('Fixed inputs'!$E$8:$E$59,MATCH(T27,'Fixed inputs'!$D$8:$D$59,0))</f>
        <v>2017/18</v>
      </c>
      <c r="V27" s="53">
        <f t="shared" si="10"/>
        <v>0.06</v>
      </c>
      <c r="W27" s="49">
        <f t="shared" si="11"/>
        <v>0.06</v>
      </c>
      <c r="X27" s="54">
        <f t="shared" si="12"/>
        <v>8.1060000000000007E-2</v>
      </c>
      <c r="Y27" s="3"/>
    </row>
    <row r="28" spans="3:25" s="47" customFormat="1" x14ac:dyDescent="0.6">
      <c r="C28" s="87">
        <v>2017</v>
      </c>
      <c r="D28" s="78" t="s">
        <v>3</v>
      </c>
      <c r="E28" s="84" t="str">
        <f t="shared" si="13"/>
        <v>2017Q3</v>
      </c>
      <c r="F28" s="141">
        <v>150</v>
      </c>
      <c r="G28" s="141">
        <v>66.50866666666667</v>
      </c>
      <c r="H28" s="141">
        <v>650</v>
      </c>
      <c r="I28" s="78">
        <v>450</v>
      </c>
      <c r="J28" s="150">
        <v>60</v>
      </c>
      <c r="M28" s="48" t="str">
        <f t="shared" si="4"/>
        <v>2017Q3</v>
      </c>
      <c r="N28" s="53">
        <f t="shared" si="14"/>
        <v>5.1477048100153739</v>
      </c>
      <c r="O28" s="49">
        <f t="shared" si="15"/>
        <v>8.1949491864567428</v>
      </c>
      <c r="P28" s="50">
        <f t="shared" si="16"/>
        <v>13.070791406256285</v>
      </c>
      <c r="Q28" s="50">
        <f t="shared" si="17"/>
        <v>9.5785440613026829</v>
      </c>
      <c r="R28" s="3"/>
      <c r="S28" s="155">
        <f t="shared" si="18"/>
        <v>1</v>
      </c>
      <c r="T28" s="48" t="str">
        <f t="shared" si="9"/>
        <v>2017Q3</v>
      </c>
      <c r="U28" s="48" t="str">
        <f>INDEX('Fixed inputs'!$E$8:$E$59,MATCH(T28,'Fixed inputs'!$D$8:$D$59,0))</f>
        <v>2017/18</v>
      </c>
      <c r="V28" s="53">
        <f t="shared" si="10"/>
        <v>0.06</v>
      </c>
      <c r="W28" s="49">
        <f t="shared" si="11"/>
        <v>0.06</v>
      </c>
      <c r="X28" s="54">
        <f t="shared" si="12"/>
        <v>8.1060000000000007E-2</v>
      </c>
      <c r="Y28" s="3"/>
    </row>
    <row r="29" spans="3:25" s="47" customFormat="1" x14ac:dyDescent="0.6">
      <c r="C29" s="87">
        <v>2017</v>
      </c>
      <c r="D29" s="78" t="s">
        <v>4</v>
      </c>
      <c r="E29" s="84" t="str">
        <f t="shared" si="13"/>
        <v>2017Q4</v>
      </c>
      <c r="F29" s="141">
        <v>150</v>
      </c>
      <c r="G29" s="141">
        <v>74.539999999999992</v>
      </c>
      <c r="H29" s="141">
        <v>650</v>
      </c>
      <c r="I29" s="78">
        <v>450</v>
      </c>
      <c r="J29" s="150">
        <v>60</v>
      </c>
      <c r="M29" s="48" t="str">
        <f t="shared" si="4"/>
        <v>2017Q4</v>
      </c>
      <c r="N29" s="53">
        <f t="shared" si="14"/>
        <v>5.1477048100153739</v>
      </c>
      <c r="O29" s="49">
        <f t="shared" si="15"/>
        <v>9.1845400452846064</v>
      </c>
      <c r="P29" s="50">
        <f t="shared" si="16"/>
        <v>13.070791406256285</v>
      </c>
      <c r="Q29" s="50">
        <f t="shared" si="17"/>
        <v>9.5785440613026829</v>
      </c>
      <c r="R29" s="3"/>
      <c r="S29" s="155">
        <f t="shared" si="18"/>
        <v>1</v>
      </c>
      <c r="T29" s="48" t="str">
        <f t="shared" si="9"/>
        <v>2017Q4</v>
      </c>
      <c r="U29" s="48" t="str">
        <f>INDEX('Fixed inputs'!$E$8:$E$59,MATCH(T29,'Fixed inputs'!$D$8:$D$59,0))</f>
        <v>2017/18</v>
      </c>
      <c r="V29" s="53">
        <f t="shared" si="10"/>
        <v>0.06</v>
      </c>
      <c r="W29" s="49">
        <f t="shared" si="11"/>
        <v>0.06</v>
      </c>
      <c r="X29" s="54">
        <f t="shared" si="12"/>
        <v>8.1060000000000007E-2</v>
      </c>
      <c r="Y29" s="3"/>
    </row>
    <row r="30" spans="3:25" s="47" customFormat="1" x14ac:dyDescent="0.6">
      <c r="C30" s="87">
        <v>2018</v>
      </c>
      <c r="D30" s="78" t="s">
        <v>1</v>
      </c>
      <c r="E30" s="84" t="str">
        <f t="shared" si="13"/>
        <v>2018Q1</v>
      </c>
      <c r="F30" s="141">
        <v>150</v>
      </c>
      <c r="G30" s="141">
        <v>113.664</v>
      </c>
      <c r="H30" s="141">
        <v>650</v>
      </c>
      <c r="I30" s="78">
        <v>450</v>
      </c>
      <c r="J30" s="150">
        <v>60</v>
      </c>
      <c r="M30" s="48" t="str">
        <f t="shared" si="4"/>
        <v>2018Q1</v>
      </c>
      <c r="N30" s="53">
        <f t="shared" si="14"/>
        <v>5.1477048100153739</v>
      </c>
      <c r="O30" s="49">
        <f t="shared" si="15"/>
        <v>14.005253014585856</v>
      </c>
      <c r="P30" s="50">
        <f t="shared" si="16"/>
        <v>13.070791406256285</v>
      </c>
      <c r="Q30" s="50">
        <f t="shared" si="17"/>
        <v>9.5785440613026829</v>
      </c>
      <c r="R30" s="3"/>
      <c r="S30" s="155">
        <f t="shared" si="18"/>
        <v>1</v>
      </c>
      <c r="T30" s="48" t="str">
        <f t="shared" si="9"/>
        <v>2018Q1</v>
      </c>
      <c r="U30" s="48" t="str">
        <f>INDEX('Fixed inputs'!$E$8:$E$59,MATCH(T30,'Fixed inputs'!$D$8:$D$59,0))</f>
        <v>2017/18</v>
      </c>
      <c r="V30" s="53">
        <f t="shared" si="10"/>
        <v>0.06</v>
      </c>
      <c r="W30" s="49">
        <f t="shared" si="11"/>
        <v>0.06</v>
      </c>
      <c r="X30" s="54">
        <f t="shared" si="12"/>
        <v>8.1060000000000007E-2</v>
      </c>
      <c r="Y30" s="3"/>
    </row>
    <row r="31" spans="3:25" s="47" customFormat="1" x14ac:dyDescent="0.6">
      <c r="C31" s="87">
        <v>2018</v>
      </c>
      <c r="D31" s="78" t="s">
        <v>2</v>
      </c>
      <c r="E31" s="84" t="str">
        <f t="shared" si="13"/>
        <v>2018Q2</v>
      </c>
      <c r="F31" s="141">
        <v>150</v>
      </c>
      <c r="G31" s="141">
        <v>68.759500000000003</v>
      </c>
      <c r="H31" s="141">
        <v>650</v>
      </c>
      <c r="I31" s="78">
        <v>450</v>
      </c>
      <c r="J31" s="150">
        <v>60</v>
      </c>
      <c r="M31" s="48" t="str">
        <f t="shared" si="4"/>
        <v>2018Q2</v>
      </c>
      <c r="N31" s="53">
        <f t="shared" si="14"/>
        <v>5.1477048100153739</v>
      </c>
      <c r="O31" s="49">
        <f t="shared" si="15"/>
        <v>8.4722884524248325</v>
      </c>
      <c r="P31" s="50">
        <f t="shared" si="16"/>
        <v>13.070791406256285</v>
      </c>
      <c r="Q31" s="50">
        <f t="shared" si="17"/>
        <v>9.5785440613026829</v>
      </c>
      <c r="R31" s="3"/>
      <c r="S31" s="155">
        <f t="shared" si="18"/>
        <v>1</v>
      </c>
      <c r="T31" s="48" t="str">
        <f t="shared" si="9"/>
        <v>2018Q2</v>
      </c>
      <c r="U31" s="48" t="str">
        <f>INDEX('Fixed inputs'!$E$8:$E$59,MATCH(T31,'Fixed inputs'!$D$8:$D$59,0))</f>
        <v>2018/19</v>
      </c>
      <c r="V31" s="53">
        <f t="shared" si="10"/>
        <v>0.06</v>
      </c>
      <c r="W31" s="49">
        <f t="shared" si="11"/>
        <v>0.06</v>
      </c>
      <c r="X31" s="54">
        <f t="shared" si="12"/>
        <v>8.1060000000000007E-2</v>
      </c>
      <c r="Y31" s="3"/>
    </row>
    <row r="32" spans="3:25" s="47" customFormat="1" x14ac:dyDescent="0.6">
      <c r="C32" s="87">
        <v>2018</v>
      </c>
      <c r="D32" s="78" t="s">
        <v>3</v>
      </c>
      <c r="E32" s="84" t="str">
        <f t="shared" si="13"/>
        <v>2018Q3</v>
      </c>
      <c r="F32" s="141">
        <v>150</v>
      </c>
      <c r="G32" s="141">
        <v>66.50866666666667</v>
      </c>
      <c r="H32" s="141">
        <v>650</v>
      </c>
      <c r="I32" s="78">
        <v>450</v>
      </c>
      <c r="J32" s="150">
        <v>60</v>
      </c>
      <c r="M32" s="48" t="str">
        <f t="shared" si="4"/>
        <v>2018Q3</v>
      </c>
      <c r="N32" s="53">
        <f t="shared" si="14"/>
        <v>5.1477048100153739</v>
      </c>
      <c r="O32" s="49">
        <f t="shared" si="15"/>
        <v>8.1949491864567428</v>
      </c>
      <c r="P32" s="50">
        <f t="shared" si="16"/>
        <v>13.070791406256285</v>
      </c>
      <c r="Q32" s="50">
        <f t="shared" si="17"/>
        <v>9.5785440613026829</v>
      </c>
      <c r="R32" s="3"/>
      <c r="S32" s="155">
        <f t="shared" si="18"/>
        <v>1</v>
      </c>
      <c r="T32" s="48" t="str">
        <f t="shared" si="9"/>
        <v>2018Q3</v>
      </c>
      <c r="U32" s="48" t="str">
        <f>INDEX('Fixed inputs'!$E$8:$E$59,MATCH(T32,'Fixed inputs'!$D$8:$D$59,0))</f>
        <v>2018/19</v>
      </c>
      <c r="V32" s="53">
        <f t="shared" si="10"/>
        <v>0.06</v>
      </c>
      <c r="W32" s="49">
        <f t="shared" si="11"/>
        <v>0.06</v>
      </c>
      <c r="X32" s="54">
        <f t="shared" si="12"/>
        <v>8.1060000000000007E-2</v>
      </c>
      <c r="Y32" s="3"/>
    </row>
    <row r="33" spans="3:25" s="47" customFormat="1" x14ac:dyDescent="0.6">
      <c r="C33" s="87">
        <v>2018</v>
      </c>
      <c r="D33" s="78" t="s">
        <v>4</v>
      </c>
      <c r="E33" s="84" t="str">
        <f t="shared" ref="E33:E50" si="19">C33&amp;D33</f>
        <v>2018Q4</v>
      </c>
      <c r="F33" s="141">
        <v>150</v>
      </c>
      <c r="G33" s="141">
        <v>74.539999999999992</v>
      </c>
      <c r="H33" s="141">
        <v>650</v>
      </c>
      <c r="I33" s="78">
        <v>450</v>
      </c>
      <c r="J33" s="150">
        <v>60</v>
      </c>
      <c r="M33" s="48" t="str">
        <f t="shared" si="4"/>
        <v>2018Q4</v>
      </c>
      <c r="N33" s="53">
        <f t="shared" si="14"/>
        <v>5.1477048100153739</v>
      </c>
      <c r="O33" s="49">
        <f t="shared" si="15"/>
        <v>9.1845400452846064</v>
      </c>
      <c r="P33" s="50">
        <f t="shared" si="16"/>
        <v>13.070791406256285</v>
      </c>
      <c r="Q33" s="50">
        <f t="shared" si="17"/>
        <v>9.5785440613026829</v>
      </c>
      <c r="R33" s="3"/>
      <c r="S33" s="155">
        <f t="shared" si="18"/>
        <v>1</v>
      </c>
      <c r="T33" s="48" t="str">
        <f t="shared" si="9"/>
        <v>2018Q4</v>
      </c>
      <c r="U33" s="48" t="str">
        <f>INDEX('Fixed inputs'!$E$8:$E$59,MATCH(T33,'Fixed inputs'!$D$8:$D$59,0))</f>
        <v>2018/19</v>
      </c>
      <c r="V33" s="53">
        <f t="shared" si="10"/>
        <v>0.06</v>
      </c>
      <c r="W33" s="49">
        <f t="shared" si="11"/>
        <v>0.06</v>
      </c>
      <c r="X33" s="54">
        <f t="shared" si="12"/>
        <v>8.1060000000000007E-2</v>
      </c>
      <c r="Y33" s="3"/>
    </row>
    <row r="34" spans="3:25" s="47" customFormat="1" x14ac:dyDescent="0.6">
      <c r="C34" s="87">
        <v>2019</v>
      </c>
      <c r="D34" s="78" t="s">
        <v>1</v>
      </c>
      <c r="E34" s="84" t="str">
        <f t="shared" si="19"/>
        <v>2019Q1</v>
      </c>
      <c r="F34" s="141">
        <v>150</v>
      </c>
      <c r="G34" s="141">
        <v>113.664</v>
      </c>
      <c r="H34" s="141">
        <v>650</v>
      </c>
      <c r="I34" s="78">
        <v>450</v>
      </c>
      <c r="J34" s="150">
        <v>60</v>
      </c>
      <c r="M34" s="48" t="str">
        <f t="shared" si="4"/>
        <v>2019Q1</v>
      </c>
      <c r="N34" s="53">
        <f t="shared" si="14"/>
        <v>5.1477048100153739</v>
      </c>
      <c r="O34" s="49">
        <f t="shared" si="15"/>
        <v>14.005253014585856</v>
      </c>
      <c r="P34" s="50">
        <f t="shared" si="16"/>
        <v>13.070791406256285</v>
      </c>
      <c r="Q34" s="50">
        <f t="shared" si="17"/>
        <v>9.5785440613026829</v>
      </c>
      <c r="R34" s="3"/>
      <c r="S34" s="155">
        <f t="shared" si="18"/>
        <v>1</v>
      </c>
      <c r="T34" s="48" t="str">
        <f t="shared" si="9"/>
        <v>2019Q1</v>
      </c>
      <c r="U34" s="48" t="str">
        <f>INDEX('Fixed inputs'!$E$8:$E$59,MATCH(T34,'Fixed inputs'!$D$8:$D$59,0))</f>
        <v>2018/19</v>
      </c>
      <c r="V34" s="53">
        <f t="shared" si="10"/>
        <v>0.06</v>
      </c>
      <c r="W34" s="49">
        <f t="shared" si="11"/>
        <v>0.06</v>
      </c>
      <c r="X34" s="54">
        <f t="shared" si="12"/>
        <v>8.1060000000000007E-2</v>
      </c>
      <c r="Y34" s="3"/>
    </row>
    <row r="35" spans="3:25" s="47" customFormat="1" x14ac:dyDescent="0.6">
      <c r="C35" s="87">
        <v>2019</v>
      </c>
      <c r="D35" s="78" t="s">
        <v>2</v>
      </c>
      <c r="E35" s="84" t="str">
        <f t="shared" si="19"/>
        <v>2019Q2</v>
      </c>
      <c r="F35" s="141">
        <v>150</v>
      </c>
      <c r="G35" s="141">
        <v>68.759500000000003</v>
      </c>
      <c r="H35" s="141">
        <v>650</v>
      </c>
      <c r="I35" s="78">
        <v>450</v>
      </c>
      <c r="J35" s="150">
        <v>60</v>
      </c>
      <c r="M35" s="48" t="str">
        <f t="shared" si="4"/>
        <v>2019Q2</v>
      </c>
      <c r="N35" s="53">
        <f t="shared" si="14"/>
        <v>5.1477048100153739</v>
      </c>
      <c r="O35" s="49">
        <f t="shared" si="15"/>
        <v>8.4722884524248325</v>
      </c>
      <c r="P35" s="50">
        <f t="shared" si="16"/>
        <v>13.070791406256285</v>
      </c>
      <c r="Q35" s="50">
        <f t="shared" si="17"/>
        <v>9.5785440613026829</v>
      </c>
      <c r="R35" s="3"/>
      <c r="S35" s="155">
        <f t="shared" si="18"/>
        <v>1</v>
      </c>
      <c r="T35" s="48" t="str">
        <f t="shared" si="9"/>
        <v>2019Q2</v>
      </c>
      <c r="U35" s="48" t="str">
        <f>INDEX('Fixed inputs'!$E$8:$E$59,MATCH(T35,'Fixed inputs'!$D$8:$D$59,0))</f>
        <v>2019/20</v>
      </c>
      <c r="V35" s="53">
        <f t="shared" si="10"/>
        <v>0.06</v>
      </c>
      <c r="W35" s="49">
        <f t="shared" si="11"/>
        <v>0.06</v>
      </c>
      <c r="X35" s="54">
        <f t="shared" si="12"/>
        <v>8.1060000000000007E-2</v>
      </c>
      <c r="Y35" s="3"/>
    </row>
    <row r="36" spans="3:25" s="47" customFormat="1" x14ac:dyDescent="0.6">
      <c r="C36" s="87">
        <v>2019</v>
      </c>
      <c r="D36" s="78" t="s">
        <v>3</v>
      </c>
      <c r="E36" s="84" t="str">
        <f t="shared" si="19"/>
        <v>2019Q3</v>
      </c>
      <c r="F36" s="141">
        <v>150</v>
      </c>
      <c r="G36" s="141">
        <v>66.50866666666667</v>
      </c>
      <c r="H36" s="141">
        <v>650</v>
      </c>
      <c r="I36" s="78">
        <v>450</v>
      </c>
      <c r="J36" s="150">
        <v>60</v>
      </c>
      <c r="M36" s="48" t="str">
        <f t="shared" si="4"/>
        <v>2019Q3</v>
      </c>
      <c r="N36" s="53">
        <f t="shared" si="14"/>
        <v>5.1477048100153739</v>
      </c>
      <c r="O36" s="49">
        <f t="shared" si="15"/>
        <v>8.1949491864567428</v>
      </c>
      <c r="P36" s="50">
        <f t="shared" si="16"/>
        <v>13.070791406256285</v>
      </c>
      <c r="Q36" s="50">
        <f t="shared" si="17"/>
        <v>9.5785440613026829</v>
      </c>
      <c r="R36" s="3"/>
      <c r="S36" s="155">
        <f t="shared" si="18"/>
        <v>1</v>
      </c>
      <c r="T36" s="48" t="str">
        <f t="shared" si="9"/>
        <v>2019Q3</v>
      </c>
      <c r="U36" s="48" t="str">
        <f>INDEX('Fixed inputs'!$E$8:$E$59,MATCH(T36,'Fixed inputs'!$D$8:$D$59,0))</f>
        <v>2019/20</v>
      </c>
      <c r="V36" s="53">
        <f t="shared" si="10"/>
        <v>0.06</v>
      </c>
      <c r="W36" s="49">
        <f t="shared" si="11"/>
        <v>0.06</v>
      </c>
      <c r="X36" s="54">
        <f t="shared" si="12"/>
        <v>8.1060000000000007E-2</v>
      </c>
      <c r="Y36" s="3"/>
    </row>
    <row r="37" spans="3:25" s="47" customFormat="1" x14ac:dyDescent="0.6">
      <c r="C37" s="87">
        <v>2019</v>
      </c>
      <c r="D37" s="78" t="s">
        <v>4</v>
      </c>
      <c r="E37" s="84" t="str">
        <f t="shared" si="19"/>
        <v>2019Q4</v>
      </c>
      <c r="F37" s="141">
        <v>150</v>
      </c>
      <c r="G37" s="141">
        <v>74.539999999999992</v>
      </c>
      <c r="H37" s="141">
        <v>650</v>
      </c>
      <c r="I37" s="78">
        <v>450</v>
      </c>
      <c r="J37" s="150">
        <v>60</v>
      </c>
      <c r="M37" s="48" t="str">
        <f t="shared" si="4"/>
        <v>2019Q4</v>
      </c>
      <c r="N37" s="53">
        <f t="shared" si="14"/>
        <v>5.1477048100153739</v>
      </c>
      <c r="O37" s="49">
        <f t="shared" si="15"/>
        <v>9.1845400452846064</v>
      </c>
      <c r="P37" s="50">
        <f t="shared" si="16"/>
        <v>13.070791406256285</v>
      </c>
      <c r="Q37" s="50">
        <f t="shared" si="17"/>
        <v>9.5785440613026829</v>
      </c>
      <c r="R37" s="3"/>
      <c r="S37" s="155">
        <f t="shared" si="18"/>
        <v>1</v>
      </c>
      <c r="T37" s="48" t="str">
        <f t="shared" si="9"/>
        <v>2019Q4</v>
      </c>
      <c r="U37" s="48" t="str">
        <f>INDEX('Fixed inputs'!$E$8:$E$59,MATCH(T37,'Fixed inputs'!$D$8:$D$59,0))</f>
        <v>2019/20</v>
      </c>
      <c r="V37" s="53">
        <f t="shared" si="10"/>
        <v>0.06</v>
      </c>
      <c r="W37" s="49">
        <f t="shared" si="11"/>
        <v>0.06</v>
      </c>
      <c r="X37" s="54">
        <f t="shared" si="12"/>
        <v>8.1060000000000007E-2</v>
      </c>
      <c r="Y37" s="3"/>
    </row>
    <row r="38" spans="3:25" s="47" customFormat="1" x14ac:dyDescent="0.6">
      <c r="C38" s="87">
        <v>2020</v>
      </c>
      <c r="D38" s="78" t="s">
        <v>1</v>
      </c>
      <c r="E38" s="84" t="str">
        <f t="shared" si="19"/>
        <v>2020Q1</v>
      </c>
      <c r="F38" s="141">
        <v>150</v>
      </c>
      <c r="G38" s="141">
        <v>113.664</v>
      </c>
      <c r="H38" s="141">
        <v>650</v>
      </c>
      <c r="I38" s="78">
        <v>450</v>
      </c>
      <c r="J38" s="150">
        <v>60</v>
      </c>
      <c r="M38" s="48" t="str">
        <f t="shared" si="4"/>
        <v>2020Q1</v>
      </c>
      <c r="N38" s="53">
        <f t="shared" si="14"/>
        <v>5.1477048100153739</v>
      </c>
      <c r="O38" s="49">
        <f t="shared" si="15"/>
        <v>14.005253014585856</v>
      </c>
      <c r="P38" s="50">
        <f t="shared" si="16"/>
        <v>13.070791406256285</v>
      </c>
      <c r="Q38" s="50">
        <f t="shared" si="17"/>
        <v>9.5785440613026829</v>
      </c>
      <c r="R38" s="3"/>
      <c r="S38" s="155">
        <f t="shared" si="18"/>
        <v>1</v>
      </c>
      <c r="T38" s="48" t="str">
        <f t="shared" si="9"/>
        <v>2020Q1</v>
      </c>
      <c r="U38" s="48" t="str">
        <f>INDEX('Fixed inputs'!$E$8:$E$59,MATCH(T38,'Fixed inputs'!$D$8:$D$59,0))</f>
        <v>2019/20</v>
      </c>
      <c r="V38" s="53">
        <f t="shared" si="10"/>
        <v>0.06</v>
      </c>
      <c r="W38" s="49">
        <f t="shared" si="11"/>
        <v>0.06</v>
      </c>
      <c r="X38" s="54">
        <f t="shared" si="12"/>
        <v>8.1060000000000007E-2</v>
      </c>
      <c r="Y38" s="3"/>
    </row>
    <row r="39" spans="3:25" s="47" customFormat="1" x14ac:dyDescent="0.6">
      <c r="C39" s="87">
        <v>2020</v>
      </c>
      <c r="D39" s="78" t="s">
        <v>2</v>
      </c>
      <c r="E39" s="84" t="str">
        <f t="shared" si="19"/>
        <v>2020Q2</v>
      </c>
      <c r="F39" s="141">
        <v>150</v>
      </c>
      <c r="G39" s="141">
        <v>68.759500000000003</v>
      </c>
      <c r="H39" s="141">
        <v>650</v>
      </c>
      <c r="I39" s="78">
        <v>450</v>
      </c>
      <c r="J39" s="150">
        <v>60</v>
      </c>
      <c r="M39" s="48" t="str">
        <f t="shared" si="4"/>
        <v>2020Q2</v>
      </c>
      <c r="N39" s="53">
        <f t="shared" si="14"/>
        <v>5.1477048100153739</v>
      </c>
      <c r="O39" s="49">
        <f t="shared" si="15"/>
        <v>8.4722884524248325</v>
      </c>
      <c r="P39" s="50">
        <f t="shared" si="16"/>
        <v>13.070791406256285</v>
      </c>
      <c r="Q39" s="50">
        <f t="shared" si="17"/>
        <v>9.5785440613026829</v>
      </c>
      <c r="R39" s="3"/>
      <c r="S39" s="155">
        <f t="shared" si="18"/>
        <v>1</v>
      </c>
      <c r="T39" s="48" t="str">
        <f t="shared" si="9"/>
        <v>2020Q2</v>
      </c>
      <c r="U39" s="48" t="str">
        <f>INDEX('Fixed inputs'!$E$8:$E$59,MATCH(T39,'Fixed inputs'!$D$8:$D$59,0))</f>
        <v>2020/21</v>
      </c>
      <c r="V39" s="53">
        <f t="shared" si="10"/>
        <v>0.06</v>
      </c>
      <c r="W39" s="49">
        <f t="shared" si="11"/>
        <v>0.06</v>
      </c>
      <c r="X39" s="54">
        <f t="shared" si="12"/>
        <v>8.1060000000000007E-2</v>
      </c>
      <c r="Y39" s="3"/>
    </row>
    <row r="40" spans="3:25" s="47" customFormat="1" x14ac:dyDescent="0.6">
      <c r="C40" s="87">
        <v>2020</v>
      </c>
      <c r="D40" s="78" t="s">
        <v>3</v>
      </c>
      <c r="E40" s="84" t="str">
        <f t="shared" si="19"/>
        <v>2020Q3</v>
      </c>
      <c r="F40" s="141">
        <v>150</v>
      </c>
      <c r="G40" s="141">
        <v>66.50866666666667</v>
      </c>
      <c r="H40" s="141">
        <v>650</v>
      </c>
      <c r="I40" s="78">
        <v>450</v>
      </c>
      <c r="J40" s="150">
        <v>60</v>
      </c>
      <c r="M40" s="48" t="str">
        <f t="shared" si="4"/>
        <v>2020Q3</v>
      </c>
      <c r="N40" s="53">
        <f t="shared" si="14"/>
        <v>5.1477048100153739</v>
      </c>
      <c r="O40" s="49">
        <f t="shared" si="15"/>
        <v>8.1949491864567428</v>
      </c>
      <c r="P40" s="50">
        <f t="shared" si="16"/>
        <v>13.070791406256285</v>
      </c>
      <c r="Q40" s="50">
        <f t="shared" si="17"/>
        <v>9.5785440613026829</v>
      </c>
      <c r="R40" s="3"/>
      <c r="S40" s="155">
        <f t="shared" si="18"/>
        <v>1</v>
      </c>
      <c r="T40" s="48" t="str">
        <f t="shared" si="9"/>
        <v>2020Q3</v>
      </c>
      <c r="U40" s="48" t="str">
        <f>INDEX('Fixed inputs'!$E$8:$E$59,MATCH(T40,'Fixed inputs'!$D$8:$D$59,0))</f>
        <v>2020/21</v>
      </c>
      <c r="V40" s="53">
        <f t="shared" si="10"/>
        <v>0.06</v>
      </c>
      <c r="W40" s="49">
        <f t="shared" si="11"/>
        <v>0.06</v>
      </c>
      <c r="X40" s="54">
        <f t="shared" si="12"/>
        <v>8.1060000000000007E-2</v>
      </c>
      <c r="Y40" s="3"/>
    </row>
    <row r="41" spans="3:25" s="47" customFormat="1" x14ac:dyDescent="0.6">
      <c r="C41" s="87">
        <v>2020</v>
      </c>
      <c r="D41" s="78" t="s">
        <v>4</v>
      </c>
      <c r="E41" s="84" t="str">
        <f t="shared" si="19"/>
        <v>2020Q4</v>
      </c>
      <c r="F41" s="141">
        <v>150</v>
      </c>
      <c r="G41" s="141">
        <v>74.539999999999992</v>
      </c>
      <c r="H41" s="141">
        <v>650</v>
      </c>
      <c r="I41" s="78">
        <v>450</v>
      </c>
      <c r="J41" s="150">
        <v>60</v>
      </c>
      <c r="M41" s="48" t="str">
        <f t="shared" si="4"/>
        <v>2020Q4</v>
      </c>
      <c r="N41" s="53">
        <f t="shared" si="14"/>
        <v>5.1477048100153739</v>
      </c>
      <c r="O41" s="49">
        <f t="shared" si="15"/>
        <v>9.1845400452846064</v>
      </c>
      <c r="P41" s="50">
        <f t="shared" si="16"/>
        <v>13.070791406256285</v>
      </c>
      <c r="Q41" s="50">
        <f t="shared" si="17"/>
        <v>9.5785440613026829</v>
      </c>
      <c r="R41" s="3"/>
      <c r="S41" s="155">
        <f t="shared" si="18"/>
        <v>1</v>
      </c>
      <c r="T41" s="48" t="str">
        <f t="shared" si="9"/>
        <v>2020Q4</v>
      </c>
      <c r="U41" s="48" t="str">
        <f>INDEX('Fixed inputs'!$E$8:$E$59,MATCH(T41,'Fixed inputs'!$D$8:$D$59,0))</f>
        <v>2020/21</v>
      </c>
      <c r="V41" s="53">
        <f t="shared" si="10"/>
        <v>0.06</v>
      </c>
      <c r="W41" s="49">
        <f t="shared" si="11"/>
        <v>0.06</v>
      </c>
      <c r="X41" s="54">
        <f t="shared" si="12"/>
        <v>8.1060000000000007E-2</v>
      </c>
      <c r="Y41" s="3"/>
    </row>
    <row r="42" spans="3:25" s="47" customFormat="1" x14ac:dyDescent="0.6">
      <c r="C42" s="87">
        <v>2021</v>
      </c>
      <c r="D42" s="78" t="s">
        <v>1</v>
      </c>
      <c r="E42" s="84" t="str">
        <f t="shared" si="19"/>
        <v>2021Q1</v>
      </c>
      <c r="F42" s="141">
        <v>150</v>
      </c>
      <c r="G42" s="141">
        <v>113.664</v>
      </c>
      <c r="H42" s="141">
        <v>650</v>
      </c>
      <c r="I42" s="78">
        <v>450</v>
      </c>
      <c r="J42" s="150">
        <v>60</v>
      </c>
      <c r="M42" s="48" t="str">
        <f t="shared" si="4"/>
        <v>2021Q1</v>
      </c>
      <c r="N42" s="53">
        <f t="shared" si="14"/>
        <v>5.1477048100153739</v>
      </c>
      <c r="O42" s="49">
        <f t="shared" si="15"/>
        <v>14.005253014585856</v>
      </c>
      <c r="P42" s="50">
        <f t="shared" si="16"/>
        <v>13.070791406256285</v>
      </c>
      <c r="Q42" s="50">
        <f t="shared" si="17"/>
        <v>9.5785440613026829</v>
      </c>
      <c r="R42" s="3"/>
      <c r="S42" s="155">
        <f t="shared" si="18"/>
        <v>1.05</v>
      </c>
      <c r="T42" s="48" t="str">
        <f t="shared" si="9"/>
        <v>2021Q1</v>
      </c>
      <c r="U42" s="48" t="str">
        <f>INDEX('Fixed inputs'!$E$8:$E$59,MATCH(T42,'Fixed inputs'!$D$8:$D$59,0))</f>
        <v>2020/21</v>
      </c>
      <c r="V42" s="53">
        <f t="shared" si="10"/>
        <v>0.06</v>
      </c>
      <c r="W42" s="49">
        <f t="shared" si="11"/>
        <v>0.06</v>
      </c>
      <c r="X42" s="54">
        <f t="shared" si="12"/>
        <v>8.4059999999999996E-2</v>
      </c>
      <c r="Y42" s="3"/>
    </row>
    <row r="43" spans="3:25" s="47" customFormat="1" x14ac:dyDescent="0.6">
      <c r="C43" s="87">
        <v>2021</v>
      </c>
      <c r="D43" s="78" t="s">
        <v>2</v>
      </c>
      <c r="E43" s="84" t="str">
        <f t="shared" si="19"/>
        <v>2021Q2</v>
      </c>
      <c r="F43" s="141">
        <v>150</v>
      </c>
      <c r="G43" s="141">
        <v>68.759500000000003</v>
      </c>
      <c r="H43" s="141">
        <v>650</v>
      </c>
      <c r="I43" s="78">
        <v>450</v>
      </c>
      <c r="J43" s="150">
        <v>60</v>
      </c>
      <c r="M43" s="48" t="str">
        <f t="shared" si="4"/>
        <v>2021Q2</v>
      </c>
      <c r="N43" s="53">
        <f t="shared" si="14"/>
        <v>5.1477048100153739</v>
      </c>
      <c r="O43" s="49">
        <f t="shared" si="15"/>
        <v>8.4722884524248325</v>
      </c>
      <c r="P43" s="50">
        <f t="shared" si="16"/>
        <v>13.070791406256285</v>
      </c>
      <c r="Q43" s="50">
        <f t="shared" si="17"/>
        <v>9.5785440613026829</v>
      </c>
      <c r="R43" s="3"/>
      <c r="S43" s="155">
        <f t="shared" si="18"/>
        <v>1.05</v>
      </c>
      <c r="T43" s="48" t="str">
        <f t="shared" si="9"/>
        <v>2021Q2</v>
      </c>
      <c r="U43" s="48" t="str">
        <f>INDEX('Fixed inputs'!$E$8:$E$59,MATCH(T43,'Fixed inputs'!$D$8:$D$59,0))</f>
        <v>2021/22</v>
      </c>
      <c r="V43" s="53">
        <f t="shared" si="10"/>
        <v>0.06</v>
      </c>
      <c r="W43" s="49">
        <f t="shared" si="11"/>
        <v>0.06</v>
      </c>
      <c r="X43" s="54">
        <f t="shared" si="12"/>
        <v>8.4059999999999996E-2</v>
      </c>
      <c r="Y43" s="3"/>
    </row>
    <row r="44" spans="3:25" s="47" customFormat="1" x14ac:dyDescent="0.6">
      <c r="C44" s="87">
        <v>2021</v>
      </c>
      <c r="D44" s="78" t="s">
        <v>3</v>
      </c>
      <c r="E44" s="84" t="str">
        <f t="shared" si="19"/>
        <v>2021Q3</v>
      </c>
      <c r="F44" s="141">
        <v>150</v>
      </c>
      <c r="G44" s="141">
        <v>66.50866666666667</v>
      </c>
      <c r="H44" s="141">
        <v>650</v>
      </c>
      <c r="I44" s="78">
        <v>450</v>
      </c>
      <c r="J44" s="150">
        <v>60</v>
      </c>
      <c r="M44" s="48" t="str">
        <f t="shared" si="4"/>
        <v>2021Q3</v>
      </c>
      <c r="N44" s="53">
        <f t="shared" si="14"/>
        <v>5.1477048100153739</v>
      </c>
      <c r="O44" s="49">
        <f t="shared" si="15"/>
        <v>8.1949491864567428</v>
      </c>
      <c r="P44" s="50">
        <f t="shared" si="16"/>
        <v>13.070791406256285</v>
      </c>
      <c r="Q44" s="50">
        <f t="shared" si="17"/>
        <v>9.5785440613026829</v>
      </c>
      <c r="R44" s="3"/>
      <c r="S44" s="155">
        <f t="shared" si="18"/>
        <v>1.05</v>
      </c>
      <c r="T44" s="48" t="str">
        <f t="shared" si="9"/>
        <v>2021Q3</v>
      </c>
      <c r="U44" s="48" t="str">
        <f>INDEX('Fixed inputs'!$E$8:$E$59,MATCH(T44,'Fixed inputs'!$D$8:$D$59,0))</f>
        <v>2021/22</v>
      </c>
      <c r="V44" s="53">
        <f t="shared" si="10"/>
        <v>0.06</v>
      </c>
      <c r="W44" s="49">
        <f t="shared" si="11"/>
        <v>0.06</v>
      </c>
      <c r="X44" s="54">
        <f t="shared" si="12"/>
        <v>8.4059999999999996E-2</v>
      </c>
      <c r="Y44" s="3"/>
    </row>
    <row r="45" spans="3:25" s="47" customFormat="1" x14ac:dyDescent="0.6">
      <c r="C45" s="87">
        <v>2021</v>
      </c>
      <c r="D45" s="78" t="s">
        <v>4</v>
      </c>
      <c r="E45" s="84" t="str">
        <f t="shared" si="19"/>
        <v>2021Q4</v>
      </c>
      <c r="F45" s="141">
        <v>150</v>
      </c>
      <c r="G45" s="141">
        <v>74.539999999999992</v>
      </c>
      <c r="H45" s="141">
        <v>650</v>
      </c>
      <c r="I45" s="78">
        <v>450</v>
      </c>
      <c r="J45" s="150">
        <v>60</v>
      </c>
      <c r="M45" s="48" t="str">
        <f t="shared" si="4"/>
        <v>2021Q4</v>
      </c>
      <c r="N45" s="53">
        <f t="shared" si="14"/>
        <v>5.1477048100153739</v>
      </c>
      <c r="O45" s="49">
        <f t="shared" si="15"/>
        <v>9.1845400452846064</v>
      </c>
      <c r="P45" s="50">
        <f t="shared" si="16"/>
        <v>13.070791406256285</v>
      </c>
      <c r="Q45" s="50">
        <f t="shared" si="17"/>
        <v>9.5785440613026829</v>
      </c>
      <c r="R45" s="3"/>
      <c r="S45" s="155">
        <f t="shared" si="18"/>
        <v>1.05</v>
      </c>
      <c r="T45" s="48" t="str">
        <f t="shared" si="9"/>
        <v>2021Q4</v>
      </c>
      <c r="U45" s="48" t="str">
        <f>INDEX('Fixed inputs'!$E$8:$E$59,MATCH(T45,'Fixed inputs'!$D$8:$D$59,0))</f>
        <v>2021/22</v>
      </c>
      <c r="V45" s="53">
        <f t="shared" si="10"/>
        <v>0.06</v>
      </c>
      <c r="W45" s="49">
        <f t="shared" si="11"/>
        <v>0.06</v>
      </c>
      <c r="X45" s="54">
        <f t="shared" si="12"/>
        <v>8.4059999999999996E-2</v>
      </c>
      <c r="Y45" s="3"/>
    </row>
    <row r="46" spans="3:25" s="47" customFormat="1" x14ac:dyDescent="0.6">
      <c r="C46" s="87">
        <v>2022</v>
      </c>
      <c r="D46" s="78" t="s">
        <v>1</v>
      </c>
      <c r="E46" s="84" t="str">
        <f t="shared" si="19"/>
        <v>2022Q1</v>
      </c>
      <c r="F46" s="141">
        <v>150</v>
      </c>
      <c r="G46" s="141">
        <v>113.664</v>
      </c>
      <c r="H46" s="141">
        <v>650</v>
      </c>
      <c r="I46" s="78">
        <v>450</v>
      </c>
      <c r="J46" s="150">
        <v>60</v>
      </c>
      <c r="M46" s="48" t="str">
        <f t="shared" si="4"/>
        <v>2022Q1</v>
      </c>
      <c r="N46" s="53">
        <f t="shared" si="14"/>
        <v>5.1477048100153739</v>
      </c>
      <c r="O46" s="49">
        <f t="shared" si="15"/>
        <v>14.005253014585856</v>
      </c>
      <c r="P46" s="50">
        <f t="shared" si="16"/>
        <v>13.070791406256285</v>
      </c>
      <c r="Q46" s="50">
        <f t="shared" si="17"/>
        <v>9.5785440613026829</v>
      </c>
      <c r="R46" s="3"/>
      <c r="S46" s="155">
        <f t="shared" si="18"/>
        <v>1.05</v>
      </c>
      <c r="T46" s="48" t="str">
        <f t="shared" si="9"/>
        <v>2022Q1</v>
      </c>
      <c r="U46" s="48" t="str">
        <f>INDEX('Fixed inputs'!$E$8:$E$59,MATCH(T46,'Fixed inputs'!$D$8:$D$59,0))</f>
        <v>2021/22</v>
      </c>
      <c r="V46" s="53">
        <f t="shared" si="10"/>
        <v>0.06</v>
      </c>
      <c r="W46" s="49">
        <f t="shared" si="11"/>
        <v>0.06</v>
      </c>
      <c r="X46" s="54">
        <f t="shared" si="12"/>
        <v>8.4059999999999996E-2</v>
      </c>
      <c r="Y46" s="3"/>
    </row>
    <row r="47" spans="3:25" s="47" customFormat="1" x14ac:dyDescent="0.6">
      <c r="C47" s="87">
        <v>2022</v>
      </c>
      <c r="D47" s="78" t="s">
        <v>2</v>
      </c>
      <c r="E47" s="84" t="str">
        <f t="shared" si="19"/>
        <v>2022Q2</v>
      </c>
      <c r="F47" s="141">
        <v>150</v>
      </c>
      <c r="G47" s="141">
        <v>68.759500000000003</v>
      </c>
      <c r="H47" s="141">
        <v>650</v>
      </c>
      <c r="I47" s="78">
        <v>450</v>
      </c>
      <c r="J47" s="150">
        <v>60</v>
      </c>
      <c r="M47" s="48" t="str">
        <f t="shared" si="4"/>
        <v>2022Q2</v>
      </c>
      <c r="N47" s="53">
        <f t="shared" si="14"/>
        <v>5.1477048100153739</v>
      </c>
      <c r="O47" s="49">
        <f t="shared" si="15"/>
        <v>8.4722884524248325</v>
      </c>
      <c r="P47" s="50">
        <f t="shared" si="16"/>
        <v>13.070791406256285</v>
      </c>
      <c r="Q47" s="50">
        <f t="shared" si="17"/>
        <v>9.5785440613026829</v>
      </c>
      <c r="R47" s="3"/>
      <c r="S47" s="155">
        <f t="shared" si="18"/>
        <v>1.05</v>
      </c>
      <c r="T47" s="48" t="str">
        <f t="shared" si="9"/>
        <v>2022Q2</v>
      </c>
      <c r="U47" s="48" t="str">
        <f>INDEX('Fixed inputs'!$E$8:$E$59,MATCH(T47,'Fixed inputs'!$D$8:$D$59,0))</f>
        <v>2022/23</v>
      </c>
      <c r="V47" s="53">
        <f t="shared" si="10"/>
        <v>0.06</v>
      </c>
      <c r="W47" s="49">
        <f t="shared" si="11"/>
        <v>0.06</v>
      </c>
      <c r="X47" s="54">
        <f t="shared" si="12"/>
        <v>8.4059999999999996E-2</v>
      </c>
      <c r="Y47" s="3"/>
    </row>
    <row r="48" spans="3:25" s="47" customFormat="1" x14ac:dyDescent="0.6">
      <c r="C48" s="87">
        <v>2022</v>
      </c>
      <c r="D48" s="78" t="s">
        <v>3</v>
      </c>
      <c r="E48" s="84" t="str">
        <f t="shared" si="19"/>
        <v>2022Q3</v>
      </c>
      <c r="F48" s="141">
        <v>150</v>
      </c>
      <c r="G48" s="141">
        <v>66.50866666666667</v>
      </c>
      <c r="H48" s="141">
        <v>650</v>
      </c>
      <c r="I48" s="78">
        <v>450</v>
      </c>
      <c r="J48" s="150">
        <v>60</v>
      </c>
      <c r="M48" s="48" t="str">
        <f t="shared" si="4"/>
        <v>2022Q3</v>
      </c>
      <c r="N48" s="53">
        <f t="shared" si="14"/>
        <v>5.1477048100153739</v>
      </c>
      <c r="O48" s="49">
        <f t="shared" si="15"/>
        <v>8.1949491864567428</v>
      </c>
      <c r="P48" s="50">
        <f t="shared" si="16"/>
        <v>13.070791406256285</v>
      </c>
      <c r="Q48" s="50">
        <f t="shared" si="17"/>
        <v>9.5785440613026829</v>
      </c>
      <c r="R48" s="3"/>
      <c r="S48" s="155">
        <f t="shared" si="18"/>
        <v>1.05</v>
      </c>
      <c r="T48" s="48" t="str">
        <f t="shared" si="9"/>
        <v>2022Q3</v>
      </c>
      <c r="U48" s="48" t="str">
        <f>INDEX('Fixed inputs'!$E$8:$E$59,MATCH(T48,'Fixed inputs'!$D$8:$D$59,0))</f>
        <v>2022/23</v>
      </c>
      <c r="V48" s="53">
        <f t="shared" si="10"/>
        <v>0.06</v>
      </c>
      <c r="W48" s="49">
        <f t="shared" si="11"/>
        <v>0.06</v>
      </c>
      <c r="X48" s="54">
        <f t="shared" si="12"/>
        <v>8.4059999999999996E-2</v>
      </c>
      <c r="Y48" s="3"/>
    </row>
    <row r="49" spans="3:25" s="47" customFormat="1" x14ac:dyDescent="0.6">
      <c r="C49" s="87">
        <v>2022</v>
      </c>
      <c r="D49" s="78" t="s">
        <v>4</v>
      </c>
      <c r="E49" s="84" t="str">
        <f t="shared" si="19"/>
        <v>2022Q4</v>
      </c>
      <c r="F49" s="141">
        <v>150</v>
      </c>
      <c r="G49" s="141">
        <v>74.539999999999992</v>
      </c>
      <c r="H49" s="141">
        <v>650</v>
      </c>
      <c r="I49" s="78">
        <v>450</v>
      </c>
      <c r="J49" s="150">
        <v>60</v>
      </c>
      <c r="M49" s="48" t="str">
        <f t="shared" si="4"/>
        <v>2022Q4</v>
      </c>
      <c r="N49" s="53">
        <f t="shared" si="14"/>
        <v>5.1477048100153739</v>
      </c>
      <c r="O49" s="49">
        <f t="shared" si="15"/>
        <v>9.1845400452846064</v>
      </c>
      <c r="P49" s="50">
        <f t="shared" si="16"/>
        <v>13.070791406256285</v>
      </c>
      <c r="Q49" s="50">
        <f t="shared" si="17"/>
        <v>9.5785440613026829</v>
      </c>
      <c r="R49" s="3"/>
      <c r="S49" s="155">
        <f t="shared" si="18"/>
        <v>1.05</v>
      </c>
      <c r="T49" s="48" t="str">
        <f t="shared" si="9"/>
        <v>2022Q4</v>
      </c>
      <c r="U49" s="48" t="str">
        <f>INDEX('Fixed inputs'!$E$8:$E$59,MATCH(T49,'Fixed inputs'!$D$8:$D$59,0))</f>
        <v>2022/23</v>
      </c>
      <c r="V49" s="53">
        <f t="shared" si="10"/>
        <v>0.06</v>
      </c>
      <c r="W49" s="49">
        <f t="shared" si="11"/>
        <v>0.06</v>
      </c>
      <c r="X49" s="54">
        <f t="shared" si="12"/>
        <v>8.4059999999999996E-2</v>
      </c>
      <c r="Y49" s="3"/>
    </row>
    <row r="50" spans="3:25" s="47" customFormat="1" x14ac:dyDescent="0.6">
      <c r="C50" s="87">
        <f>C46+1</f>
        <v>2023</v>
      </c>
      <c r="D50" s="78" t="str">
        <f>D46</f>
        <v>Q1</v>
      </c>
      <c r="E50" s="84" t="str">
        <f t="shared" si="19"/>
        <v>2023Q1</v>
      </c>
      <c r="F50" s="141">
        <v>150</v>
      </c>
      <c r="G50" s="141">
        <v>113.664</v>
      </c>
      <c r="H50" s="141">
        <v>650</v>
      </c>
      <c r="I50" s="78">
        <v>450</v>
      </c>
      <c r="J50" s="150">
        <v>60</v>
      </c>
      <c r="M50" s="48" t="str">
        <f t="shared" si="4"/>
        <v>2023Q1</v>
      </c>
      <c r="N50" s="53">
        <f t="shared" si="14"/>
        <v>5.1477048100153739</v>
      </c>
      <c r="O50" s="49">
        <f t="shared" si="15"/>
        <v>14.005253014585856</v>
      </c>
      <c r="P50" s="50">
        <f t="shared" si="16"/>
        <v>13.070791406256285</v>
      </c>
      <c r="Q50" s="50">
        <f t="shared" si="17"/>
        <v>9.5785440613026829</v>
      </c>
      <c r="R50" s="3"/>
      <c r="S50" s="155">
        <f t="shared" si="18"/>
        <v>1.05</v>
      </c>
      <c r="T50" s="48" t="str">
        <f t="shared" si="9"/>
        <v>2023Q1</v>
      </c>
      <c r="U50" s="48" t="str">
        <f>INDEX('Fixed inputs'!$E$8:$E$59,MATCH(T50,'Fixed inputs'!$D$8:$D$59,0))</f>
        <v>2022/23</v>
      </c>
      <c r="V50" s="53">
        <f t="shared" si="10"/>
        <v>0.06</v>
      </c>
      <c r="W50" s="49">
        <f t="shared" si="11"/>
        <v>0.06</v>
      </c>
      <c r="X50" s="54">
        <f t="shared" si="12"/>
        <v>8.4059999999999996E-2</v>
      </c>
      <c r="Y50" s="3"/>
    </row>
    <row r="51" spans="3:25" s="47" customFormat="1" x14ac:dyDescent="0.6">
      <c r="C51" s="87">
        <f t="shared" ref="C51:C77" si="20">C47+1</f>
        <v>2023</v>
      </c>
      <c r="D51" s="78" t="str">
        <f t="shared" ref="D51:D77" si="21">D47</f>
        <v>Q2</v>
      </c>
      <c r="E51" s="84" t="str">
        <f t="shared" ref="E51:E77" si="22">C51&amp;D51</f>
        <v>2023Q2</v>
      </c>
      <c r="F51" s="141">
        <v>150</v>
      </c>
      <c r="G51" s="141">
        <v>68.759500000000003</v>
      </c>
      <c r="H51" s="141">
        <v>650</v>
      </c>
      <c r="I51" s="78">
        <v>450</v>
      </c>
      <c r="J51" s="150">
        <v>60</v>
      </c>
      <c r="M51" s="48" t="str">
        <f t="shared" si="4"/>
        <v>2023Q2</v>
      </c>
      <c r="N51" s="53">
        <f t="shared" si="14"/>
        <v>5.1477048100153739</v>
      </c>
      <c r="O51" s="49">
        <f t="shared" si="15"/>
        <v>8.4722884524248325</v>
      </c>
      <c r="P51" s="50">
        <f t="shared" si="16"/>
        <v>13.070791406256285</v>
      </c>
      <c r="Q51" s="50">
        <f t="shared" si="17"/>
        <v>9.5785440613026829</v>
      </c>
      <c r="R51" s="3"/>
      <c r="S51" s="155">
        <f t="shared" si="18"/>
        <v>1.05</v>
      </c>
      <c r="T51" s="48" t="str">
        <f t="shared" si="9"/>
        <v>2023Q2</v>
      </c>
      <c r="U51" s="48" t="str">
        <f>INDEX('Fixed inputs'!$E$8:$E$59,MATCH(T51,'Fixed inputs'!$D$8:$D$59,0))</f>
        <v>2023/24</v>
      </c>
      <c r="V51" s="53">
        <f t="shared" si="10"/>
        <v>0.06</v>
      </c>
      <c r="W51" s="49">
        <f t="shared" si="11"/>
        <v>0.06</v>
      </c>
      <c r="X51" s="54">
        <f t="shared" si="12"/>
        <v>8.4059999999999996E-2</v>
      </c>
      <c r="Y51" s="3"/>
    </row>
    <row r="52" spans="3:25" s="47" customFormat="1" x14ac:dyDescent="0.6">
      <c r="C52" s="87">
        <f t="shared" si="20"/>
        <v>2023</v>
      </c>
      <c r="D52" s="78" t="str">
        <f t="shared" si="21"/>
        <v>Q3</v>
      </c>
      <c r="E52" s="84" t="str">
        <f t="shared" si="22"/>
        <v>2023Q3</v>
      </c>
      <c r="F52" s="141">
        <v>150</v>
      </c>
      <c r="G52" s="141">
        <v>66.50866666666667</v>
      </c>
      <c r="H52" s="141">
        <v>650</v>
      </c>
      <c r="I52" s="78">
        <v>450</v>
      </c>
      <c r="J52" s="150">
        <v>60</v>
      </c>
      <c r="M52" s="48" t="str">
        <f t="shared" si="4"/>
        <v>2023Q3</v>
      </c>
      <c r="N52" s="53">
        <f t="shared" si="14"/>
        <v>5.1477048100153739</v>
      </c>
      <c r="O52" s="49">
        <f t="shared" si="15"/>
        <v>8.1949491864567428</v>
      </c>
      <c r="P52" s="50">
        <f t="shared" si="16"/>
        <v>13.070791406256285</v>
      </c>
      <c r="Q52" s="50">
        <f t="shared" si="17"/>
        <v>9.5785440613026829</v>
      </c>
      <c r="R52" s="3"/>
      <c r="S52" s="155">
        <f t="shared" si="18"/>
        <v>1.05</v>
      </c>
      <c r="T52" s="48" t="str">
        <f t="shared" si="9"/>
        <v>2023Q3</v>
      </c>
      <c r="U52" s="48" t="str">
        <f>INDEX('Fixed inputs'!$E$8:$E$59,MATCH(T52,'Fixed inputs'!$D$8:$D$59,0))</f>
        <v>2023/24</v>
      </c>
      <c r="V52" s="53">
        <f t="shared" si="10"/>
        <v>0.06</v>
      </c>
      <c r="W52" s="49">
        <f t="shared" si="11"/>
        <v>0.06</v>
      </c>
      <c r="X52" s="54">
        <f t="shared" si="12"/>
        <v>8.4059999999999996E-2</v>
      </c>
      <c r="Y52" s="3"/>
    </row>
    <row r="53" spans="3:25" s="47" customFormat="1" x14ac:dyDescent="0.6">
      <c r="C53" s="87">
        <f t="shared" si="20"/>
        <v>2023</v>
      </c>
      <c r="D53" s="78" t="str">
        <f t="shared" si="21"/>
        <v>Q4</v>
      </c>
      <c r="E53" s="84" t="str">
        <f t="shared" si="22"/>
        <v>2023Q4</v>
      </c>
      <c r="F53" s="141">
        <v>150</v>
      </c>
      <c r="G53" s="141">
        <v>74.539999999999992</v>
      </c>
      <c r="H53" s="141">
        <v>650</v>
      </c>
      <c r="I53" s="78">
        <v>450</v>
      </c>
      <c r="J53" s="150">
        <v>60</v>
      </c>
      <c r="M53" s="48" t="str">
        <f t="shared" si="4"/>
        <v>2023Q4</v>
      </c>
      <c r="N53" s="53">
        <f t="shared" si="14"/>
        <v>5.1477048100153739</v>
      </c>
      <c r="O53" s="49">
        <f t="shared" si="15"/>
        <v>9.1845400452846064</v>
      </c>
      <c r="P53" s="50">
        <f t="shared" si="16"/>
        <v>13.070791406256285</v>
      </c>
      <c r="Q53" s="50">
        <f t="shared" si="17"/>
        <v>9.5785440613026829</v>
      </c>
      <c r="R53" s="3"/>
      <c r="S53" s="155">
        <f t="shared" si="18"/>
        <v>1.05</v>
      </c>
      <c r="T53" s="48" t="str">
        <f t="shared" si="9"/>
        <v>2023Q4</v>
      </c>
      <c r="U53" s="48" t="str">
        <f>INDEX('Fixed inputs'!$E$8:$E$59,MATCH(T53,'Fixed inputs'!$D$8:$D$59,0))</f>
        <v>2023/24</v>
      </c>
      <c r="V53" s="53">
        <f t="shared" si="10"/>
        <v>0.06</v>
      </c>
      <c r="W53" s="49">
        <f t="shared" si="11"/>
        <v>0.06</v>
      </c>
      <c r="X53" s="54">
        <f t="shared" si="12"/>
        <v>8.4059999999999996E-2</v>
      </c>
      <c r="Y53" s="3"/>
    </row>
    <row r="54" spans="3:25" s="47" customFormat="1" x14ac:dyDescent="0.6">
      <c r="C54" s="87">
        <f t="shared" si="20"/>
        <v>2024</v>
      </c>
      <c r="D54" s="78" t="str">
        <f t="shared" si="21"/>
        <v>Q1</v>
      </c>
      <c r="E54" s="84" t="str">
        <f t="shared" si="22"/>
        <v>2024Q1</v>
      </c>
      <c r="F54" s="141">
        <v>150</v>
      </c>
      <c r="G54" s="141">
        <v>113.664</v>
      </c>
      <c r="H54" s="141">
        <v>650</v>
      </c>
      <c r="I54" s="78">
        <v>450</v>
      </c>
      <c r="J54" s="150">
        <v>60</v>
      </c>
      <c r="M54" s="48" t="str">
        <f t="shared" si="4"/>
        <v>2024Q1</v>
      </c>
      <c r="N54" s="53">
        <f t="shared" si="14"/>
        <v>5.1477048100153739</v>
      </c>
      <c r="O54" s="49">
        <f t="shared" si="15"/>
        <v>14.005253014585856</v>
      </c>
      <c r="P54" s="50">
        <f t="shared" si="16"/>
        <v>13.070791406256285</v>
      </c>
      <c r="Q54" s="50">
        <f t="shared" si="17"/>
        <v>9.5785440613026829</v>
      </c>
      <c r="R54" s="3"/>
      <c r="S54" s="155">
        <f t="shared" si="18"/>
        <v>1.05</v>
      </c>
      <c r="T54" s="48" t="str">
        <f t="shared" si="9"/>
        <v>2024Q1</v>
      </c>
      <c r="U54" s="48" t="str">
        <f>INDEX('Fixed inputs'!$E$8:$E$59,MATCH(T54,'Fixed inputs'!$D$8:$D$59,0))</f>
        <v>2023/24</v>
      </c>
      <c r="V54" s="53">
        <f t="shared" si="10"/>
        <v>0.06</v>
      </c>
      <c r="W54" s="49">
        <f t="shared" si="11"/>
        <v>0.06</v>
      </c>
      <c r="X54" s="54">
        <f t="shared" si="12"/>
        <v>8.4059999999999996E-2</v>
      </c>
      <c r="Y54" s="3"/>
    </row>
    <row r="55" spans="3:25" s="47" customFormat="1" x14ac:dyDescent="0.6">
      <c r="C55" s="87">
        <f t="shared" si="20"/>
        <v>2024</v>
      </c>
      <c r="D55" s="78" t="str">
        <f t="shared" si="21"/>
        <v>Q2</v>
      </c>
      <c r="E55" s="84" t="str">
        <f t="shared" si="22"/>
        <v>2024Q2</v>
      </c>
      <c r="F55" s="141">
        <v>150</v>
      </c>
      <c r="G55" s="141">
        <v>68.759500000000003</v>
      </c>
      <c r="H55" s="141">
        <v>650</v>
      </c>
      <c r="I55" s="78">
        <v>450</v>
      </c>
      <c r="J55" s="150">
        <v>60</v>
      </c>
      <c r="M55" s="48" t="str">
        <f t="shared" si="4"/>
        <v>2024Q2</v>
      </c>
      <c r="N55" s="53">
        <f t="shared" si="14"/>
        <v>5.1477048100153739</v>
      </c>
      <c r="O55" s="49">
        <f t="shared" si="15"/>
        <v>8.4722884524248325</v>
      </c>
      <c r="P55" s="50">
        <f t="shared" si="16"/>
        <v>13.070791406256285</v>
      </c>
      <c r="Q55" s="50">
        <f t="shared" si="17"/>
        <v>9.5785440613026829</v>
      </c>
      <c r="R55" s="3"/>
      <c r="S55" s="155">
        <f t="shared" si="18"/>
        <v>1.05</v>
      </c>
      <c r="T55" s="48" t="str">
        <f t="shared" si="9"/>
        <v>2024Q2</v>
      </c>
      <c r="U55" s="48" t="str">
        <f>INDEX('Fixed inputs'!$E$8:$E$59,MATCH(T55,'Fixed inputs'!$D$8:$D$59,0))</f>
        <v>2024/25</v>
      </c>
      <c r="V55" s="53">
        <f t="shared" si="10"/>
        <v>0.06</v>
      </c>
      <c r="W55" s="49">
        <f t="shared" si="11"/>
        <v>0.06</v>
      </c>
      <c r="X55" s="54">
        <f t="shared" si="12"/>
        <v>8.4059999999999996E-2</v>
      </c>
      <c r="Y55" s="3"/>
    </row>
    <row r="56" spans="3:25" s="47" customFormat="1" x14ac:dyDescent="0.6">
      <c r="C56" s="87">
        <f t="shared" si="20"/>
        <v>2024</v>
      </c>
      <c r="D56" s="78" t="str">
        <f t="shared" si="21"/>
        <v>Q3</v>
      </c>
      <c r="E56" s="84" t="str">
        <f t="shared" si="22"/>
        <v>2024Q3</v>
      </c>
      <c r="F56" s="141">
        <v>150</v>
      </c>
      <c r="G56" s="141">
        <v>66.50866666666667</v>
      </c>
      <c r="H56" s="141">
        <v>650</v>
      </c>
      <c r="I56" s="78">
        <v>450</v>
      </c>
      <c r="J56" s="150">
        <v>60</v>
      </c>
      <c r="M56" s="48" t="str">
        <f t="shared" si="4"/>
        <v>2024Q3</v>
      </c>
      <c r="N56" s="53">
        <f t="shared" si="14"/>
        <v>5.1477048100153739</v>
      </c>
      <c r="O56" s="49">
        <f t="shared" si="15"/>
        <v>8.1949491864567428</v>
      </c>
      <c r="P56" s="50">
        <f t="shared" si="16"/>
        <v>13.070791406256285</v>
      </c>
      <c r="Q56" s="50">
        <f t="shared" si="17"/>
        <v>9.5785440613026829</v>
      </c>
      <c r="R56" s="3"/>
      <c r="S56" s="155">
        <f t="shared" si="18"/>
        <v>1.05</v>
      </c>
      <c r="T56" s="48" t="str">
        <f t="shared" si="9"/>
        <v>2024Q3</v>
      </c>
      <c r="U56" s="48" t="str">
        <f>INDEX('Fixed inputs'!$E$8:$E$59,MATCH(T56,'Fixed inputs'!$D$8:$D$59,0))</f>
        <v>2024/25</v>
      </c>
      <c r="V56" s="53">
        <f t="shared" si="10"/>
        <v>0.06</v>
      </c>
      <c r="W56" s="49">
        <f t="shared" si="11"/>
        <v>0.06</v>
      </c>
      <c r="X56" s="54">
        <f t="shared" si="12"/>
        <v>8.4059999999999996E-2</v>
      </c>
      <c r="Y56" s="3"/>
    </row>
    <row r="57" spans="3:25" s="47" customFormat="1" x14ac:dyDescent="0.6">
      <c r="C57" s="87">
        <f t="shared" si="20"/>
        <v>2024</v>
      </c>
      <c r="D57" s="78" t="str">
        <f t="shared" si="21"/>
        <v>Q4</v>
      </c>
      <c r="E57" s="84" t="str">
        <f t="shared" si="22"/>
        <v>2024Q4</v>
      </c>
      <c r="F57" s="141">
        <v>150</v>
      </c>
      <c r="G57" s="141">
        <v>74.539999999999992</v>
      </c>
      <c r="H57" s="141">
        <v>650</v>
      </c>
      <c r="I57" s="78">
        <v>450</v>
      </c>
      <c r="J57" s="150">
        <v>60</v>
      </c>
      <c r="M57" s="48" t="str">
        <f t="shared" si="4"/>
        <v>2024Q4</v>
      </c>
      <c r="N57" s="53">
        <f t="shared" si="14"/>
        <v>5.1477048100153739</v>
      </c>
      <c r="O57" s="49">
        <f t="shared" si="15"/>
        <v>9.1845400452846064</v>
      </c>
      <c r="P57" s="50">
        <f t="shared" si="16"/>
        <v>13.070791406256285</v>
      </c>
      <c r="Q57" s="50">
        <f t="shared" si="17"/>
        <v>9.5785440613026829</v>
      </c>
      <c r="R57" s="3"/>
      <c r="S57" s="155">
        <f t="shared" si="18"/>
        <v>1.05</v>
      </c>
      <c r="T57" s="48" t="str">
        <f t="shared" si="9"/>
        <v>2024Q4</v>
      </c>
      <c r="U57" s="48" t="str">
        <f>INDEX('Fixed inputs'!$E$8:$E$59,MATCH(T57,'Fixed inputs'!$D$8:$D$59,0))</f>
        <v>2024/25</v>
      </c>
      <c r="V57" s="53">
        <f t="shared" si="10"/>
        <v>0.06</v>
      </c>
      <c r="W57" s="49">
        <f t="shared" si="11"/>
        <v>0.06</v>
      </c>
      <c r="X57" s="54">
        <f t="shared" si="12"/>
        <v>8.4059999999999996E-2</v>
      </c>
      <c r="Y57" s="3"/>
    </row>
    <row r="58" spans="3:25" s="47" customFormat="1" x14ac:dyDescent="0.6">
      <c r="C58" s="87">
        <f t="shared" si="20"/>
        <v>2025</v>
      </c>
      <c r="D58" s="78" t="str">
        <f t="shared" si="21"/>
        <v>Q1</v>
      </c>
      <c r="E58" s="84" t="str">
        <f t="shared" si="22"/>
        <v>2025Q1</v>
      </c>
      <c r="F58" s="141">
        <v>150</v>
      </c>
      <c r="G58" s="141">
        <v>113.664</v>
      </c>
      <c r="H58" s="141">
        <v>650</v>
      </c>
      <c r="I58" s="78">
        <v>450</v>
      </c>
      <c r="J58" s="150">
        <v>60</v>
      </c>
      <c r="M58" s="48" t="str">
        <f t="shared" ref="M58:M77" si="23">E58</f>
        <v>2025Q1</v>
      </c>
      <c r="N58" s="53">
        <f t="shared" si="14"/>
        <v>5.1477048100153739</v>
      </c>
      <c r="O58" s="49">
        <f t="shared" si="15"/>
        <v>14.005253014585856</v>
      </c>
      <c r="P58" s="50">
        <f t="shared" si="16"/>
        <v>13.070791406256285</v>
      </c>
      <c r="Q58" s="50">
        <f t="shared" si="17"/>
        <v>9.5785440613026829</v>
      </c>
      <c r="R58" s="3"/>
      <c r="S58" s="155">
        <f t="shared" si="18"/>
        <v>1.05</v>
      </c>
      <c r="T58" s="48" t="str">
        <f t="shared" ref="T58:T77" si="24">M58</f>
        <v>2025Q1</v>
      </c>
      <c r="U58" s="48" t="str">
        <f>INDEX('Fixed inputs'!$E$8:$E$59,MATCH(T58,'Fixed inputs'!$D$8:$D$59,0))</f>
        <v>2024/25</v>
      </c>
      <c r="V58" s="53">
        <f t="shared" ref="V58:V77" si="25">$J58/1000</f>
        <v>0.06</v>
      </c>
      <c r="W58" s="49">
        <f t="shared" ref="W58:W77" si="26">($J58+INDEX($D$15:$Q$15,MATCH($U58,$D$13:$Q$13,0)))/1000</f>
        <v>0.06</v>
      </c>
      <c r="X58" s="54">
        <f t="shared" ref="X58:X77" si="27">($J58*$S58+INDEX($D$19:$Q$19,MATCH($U58,$D$17:$Q$17,0)))/1000</f>
        <v>8.4059999999999996E-2</v>
      </c>
      <c r="Y58" s="3"/>
    </row>
    <row r="59" spans="3:25" s="47" customFormat="1" x14ac:dyDescent="0.6">
      <c r="C59" s="87">
        <f t="shared" si="20"/>
        <v>2025</v>
      </c>
      <c r="D59" s="78" t="str">
        <f t="shared" si="21"/>
        <v>Q2</v>
      </c>
      <c r="E59" s="84" t="str">
        <f t="shared" si="22"/>
        <v>2025Q2</v>
      </c>
      <c r="F59" s="141">
        <v>150</v>
      </c>
      <c r="G59" s="141">
        <v>68.759500000000003</v>
      </c>
      <c r="H59" s="141">
        <v>650</v>
      </c>
      <c r="I59" s="78">
        <v>450</v>
      </c>
      <c r="J59" s="150">
        <v>60</v>
      </c>
      <c r="M59" s="48" t="str">
        <f t="shared" si="23"/>
        <v>2025Q2</v>
      </c>
      <c r="N59" s="53">
        <f t="shared" si="14"/>
        <v>5.1477048100153739</v>
      </c>
      <c r="O59" s="49">
        <f t="shared" si="15"/>
        <v>8.4722884524248325</v>
      </c>
      <c r="P59" s="50">
        <f t="shared" si="16"/>
        <v>13.070791406256285</v>
      </c>
      <c r="Q59" s="50">
        <f t="shared" si="17"/>
        <v>9.5785440613026829</v>
      </c>
      <c r="R59" s="3"/>
      <c r="S59" s="155">
        <f t="shared" si="18"/>
        <v>1.05</v>
      </c>
      <c r="T59" s="48" t="str">
        <f t="shared" si="24"/>
        <v>2025Q2</v>
      </c>
      <c r="U59" s="48" t="str">
        <f>INDEX('Fixed inputs'!$E$8:$E$59,MATCH(T59,'Fixed inputs'!$D$8:$D$59,0))</f>
        <v>2025/26</v>
      </c>
      <c r="V59" s="53">
        <f t="shared" si="25"/>
        <v>0.06</v>
      </c>
      <c r="W59" s="49">
        <f t="shared" si="26"/>
        <v>0.06</v>
      </c>
      <c r="X59" s="54">
        <f t="shared" si="27"/>
        <v>8.4059999999999996E-2</v>
      </c>
      <c r="Y59" s="3"/>
    </row>
    <row r="60" spans="3:25" s="47" customFormat="1" x14ac:dyDescent="0.6">
      <c r="C60" s="87">
        <f t="shared" si="20"/>
        <v>2025</v>
      </c>
      <c r="D60" s="78" t="str">
        <f t="shared" si="21"/>
        <v>Q3</v>
      </c>
      <c r="E60" s="84" t="str">
        <f t="shared" si="22"/>
        <v>2025Q3</v>
      </c>
      <c r="F60" s="141">
        <v>150</v>
      </c>
      <c r="G60" s="141">
        <v>66.50866666666667</v>
      </c>
      <c r="H60" s="141">
        <v>650</v>
      </c>
      <c r="I60" s="78">
        <v>450</v>
      </c>
      <c r="J60" s="150">
        <v>60</v>
      </c>
      <c r="M60" s="48" t="str">
        <f t="shared" si="23"/>
        <v>2025Q3</v>
      </c>
      <c r="N60" s="53">
        <f t="shared" si="14"/>
        <v>5.1477048100153739</v>
      </c>
      <c r="O60" s="49">
        <f t="shared" si="15"/>
        <v>8.1949491864567428</v>
      </c>
      <c r="P60" s="50">
        <f t="shared" si="16"/>
        <v>13.070791406256285</v>
      </c>
      <c r="Q60" s="50">
        <f t="shared" si="17"/>
        <v>9.5785440613026829</v>
      </c>
      <c r="R60" s="3"/>
      <c r="S60" s="155">
        <f t="shared" si="18"/>
        <v>1.05</v>
      </c>
      <c r="T60" s="48" t="str">
        <f t="shared" si="24"/>
        <v>2025Q3</v>
      </c>
      <c r="U60" s="48" t="str">
        <f>INDEX('Fixed inputs'!$E$8:$E$59,MATCH(T60,'Fixed inputs'!$D$8:$D$59,0))</f>
        <v>2025/26</v>
      </c>
      <c r="V60" s="53">
        <f t="shared" si="25"/>
        <v>0.06</v>
      </c>
      <c r="W60" s="49">
        <f t="shared" si="26"/>
        <v>0.06</v>
      </c>
      <c r="X60" s="54">
        <f t="shared" si="27"/>
        <v>8.4059999999999996E-2</v>
      </c>
      <c r="Y60" s="3"/>
    </row>
    <row r="61" spans="3:25" s="47" customFormat="1" x14ac:dyDescent="0.6">
      <c r="C61" s="87">
        <f t="shared" si="20"/>
        <v>2025</v>
      </c>
      <c r="D61" s="78" t="str">
        <f t="shared" si="21"/>
        <v>Q4</v>
      </c>
      <c r="E61" s="84" t="str">
        <f t="shared" si="22"/>
        <v>2025Q4</v>
      </c>
      <c r="F61" s="141">
        <v>150</v>
      </c>
      <c r="G61" s="141">
        <v>74.539999999999992</v>
      </c>
      <c r="H61" s="141">
        <v>650</v>
      </c>
      <c r="I61" s="78">
        <v>450</v>
      </c>
      <c r="J61" s="150">
        <v>60</v>
      </c>
      <c r="M61" s="48" t="str">
        <f t="shared" si="23"/>
        <v>2025Q4</v>
      </c>
      <c r="N61" s="53">
        <f t="shared" si="14"/>
        <v>5.1477048100153739</v>
      </c>
      <c r="O61" s="49">
        <f t="shared" si="15"/>
        <v>9.1845400452846064</v>
      </c>
      <c r="P61" s="50">
        <f t="shared" si="16"/>
        <v>13.070791406256285</v>
      </c>
      <c r="Q61" s="50">
        <f t="shared" si="17"/>
        <v>9.5785440613026829</v>
      </c>
      <c r="R61" s="3"/>
      <c r="S61" s="155">
        <f t="shared" si="18"/>
        <v>1.05</v>
      </c>
      <c r="T61" s="48" t="str">
        <f t="shared" si="24"/>
        <v>2025Q4</v>
      </c>
      <c r="U61" s="48" t="str">
        <f>INDEX('Fixed inputs'!$E$8:$E$59,MATCH(T61,'Fixed inputs'!$D$8:$D$59,0))</f>
        <v>2025/26</v>
      </c>
      <c r="V61" s="53">
        <f t="shared" si="25"/>
        <v>0.06</v>
      </c>
      <c r="W61" s="49">
        <f t="shared" si="26"/>
        <v>0.06</v>
      </c>
      <c r="X61" s="54">
        <f t="shared" si="27"/>
        <v>8.4059999999999996E-2</v>
      </c>
      <c r="Y61" s="3"/>
    </row>
    <row r="62" spans="3:25" s="47" customFormat="1" x14ac:dyDescent="0.6">
      <c r="C62" s="87">
        <f t="shared" si="20"/>
        <v>2026</v>
      </c>
      <c r="D62" s="78" t="str">
        <f t="shared" si="21"/>
        <v>Q1</v>
      </c>
      <c r="E62" s="84" t="str">
        <f t="shared" si="22"/>
        <v>2026Q1</v>
      </c>
      <c r="F62" s="141">
        <v>150</v>
      </c>
      <c r="G62" s="141">
        <v>113.664</v>
      </c>
      <c r="H62" s="141">
        <v>650</v>
      </c>
      <c r="I62" s="78">
        <v>450</v>
      </c>
      <c r="J62" s="150">
        <v>60</v>
      </c>
      <c r="M62" s="48" t="str">
        <f t="shared" si="23"/>
        <v>2026Q1</v>
      </c>
      <c r="N62" s="53">
        <f t="shared" si="14"/>
        <v>5.1477048100153739</v>
      </c>
      <c r="O62" s="49">
        <f t="shared" si="15"/>
        <v>14.005253014585856</v>
      </c>
      <c r="P62" s="50">
        <f t="shared" si="16"/>
        <v>13.070791406256285</v>
      </c>
      <c r="Q62" s="50">
        <f t="shared" si="17"/>
        <v>9.5785440613026829</v>
      </c>
      <c r="R62" s="3"/>
      <c r="S62" s="155">
        <f t="shared" si="18"/>
        <v>1.05</v>
      </c>
      <c r="T62" s="48" t="str">
        <f t="shared" si="24"/>
        <v>2026Q1</v>
      </c>
      <c r="U62" s="48" t="str">
        <f>INDEX('Fixed inputs'!$E$8:$E$59,MATCH(T62,'Fixed inputs'!$D$8:$D$59,0))</f>
        <v>2025/26</v>
      </c>
      <c r="V62" s="53">
        <f t="shared" si="25"/>
        <v>0.06</v>
      </c>
      <c r="W62" s="49">
        <f t="shared" si="26"/>
        <v>0.06</v>
      </c>
      <c r="X62" s="54">
        <f t="shared" si="27"/>
        <v>8.4059999999999996E-2</v>
      </c>
      <c r="Y62" s="3"/>
    </row>
    <row r="63" spans="3:25" s="47" customFormat="1" x14ac:dyDescent="0.6">
      <c r="C63" s="87">
        <f t="shared" si="20"/>
        <v>2026</v>
      </c>
      <c r="D63" s="78" t="str">
        <f t="shared" si="21"/>
        <v>Q2</v>
      </c>
      <c r="E63" s="84" t="str">
        <f t="shared" si="22"/>
        <v>2026Q2</v>
      </c>
      <c r="F63" s="141">
        <v>150</v>
      </c>
      <c r="G63" s="141">
        <v>68.759500000000003</v>
      </c>
      <c r="H63" s="141">
        <v>650</v>
      </c>
      <c r="I63" s="78">
        <v>450</v>
      </c>
      <c r="J63" s="150">
        <v>60</v>
      </c>
      <c r="M63" s="48" t="str">
        <f t="shared" si="23"/>
        <v>2026Q2</v>
      </c>
      <c r="N63" s="53">
        <f t="shared" si="14"/>
        <v>5.1477048100153739</v>
      </c>
      <c r="O63" s="49">
        <f t="shared" si="15"/>
        <v>8.4722884524248325</v>
      </c>
      <c r="P63" s="50">
        <f t="shared" si="16"/>
        <v>13.070791406256285</v>
      </c>
      <c r="Q63" s="50">
        <f t="shared" si="17"/>
        <v>9.5785440613026829</v>
      </c>
      <c r="R63" s="3"/>
      <c r="S63" s="155">
        <f t="shared" si="18"/>
        <v>1.05</v>
      </c>
      <c r="T63" s="48" t="str">
        <f t="shared" si="24"/>
        <v>2026Q2</v>
      </c>
      <c r="U63" s="48" t="str">
        <f>INDEX('Fixed inputs'!$E$8:$E$59,MATCH(T63,'Fixed inputs'!$D$8:$D$59,0))</f>
        <v>2026/27</v>
      </c>
      <c r="V63" s="53">
        <f t="shared" si="25"/>
        <v>0.06</v>
      </c>
      <c r="W63" s="49">
        <f t="shared" si="26"/>
        <v>0.06</v>
      </c>
      <c r="X63" s="54">
        <f t="shared" si="27"/>
        <v>8.4059999999999996E-2</v>
      </c>
      <c r="Y63" s="3"/>
    </row>
    <row r="64" spans="3:25" s="47" customFormat="1" x14ac:dyDescent="0.6">
      <c r="C64" s="87">
        <f t="shared" si="20"/>
        <v>2026</v>
      </c>
      <c r="D64" s="78" t="str">
        <f t="shared" si="21"/>
        <v>Q3</v>
      </c>
      <c r="E64" s="84" t="str">
        <f t="shared" si="22"/>
        <v>2026Q3</v>
      </c>
      <c r="F64" s="141">
        <v>150</v>
      </c>
      <c r="G64" s="141">
        <v>66.50866666666667</v>
      </c>
      <c r="H64" s="141">
        <v>650</v>
      </c>
      <c r="I64" s="78">
        <v>450</v>
      </c>
      <c r="J64" s="150">
        <v>60</v>
      </c>
      <c r="M64" s="48" t="str">
        <f t="shared" si="23"/>
        <v>2026Q3</v>
      </c>
      <c r="N64" s="53">
        <f t="shared" si="14"/>
        <v>5.1477048100153739</v>
      </c>
      <c r="O64" s="49">
        <f t="shared" si="15"/>
        <v>8.1949491864567428</v>
      </c>
      <c r="P64" s="50">
        <f t="shared" si="16"/>
        <v>13.070791406256285</v>
      </c>
      <c r="Q64" s="50">
        <f t="shared" si="17"/>
        <v>9.5785440613026829</v>
      </c>
      <c r="R64" s="3"/>
      <c r="S64" s="155">
        <f t="shared" si="18"/>
        <v>1.05</v>
      </c>
      <c r="T64" s="48" t="str">
        <f t="shared" si="24"/>
        <v>2026Q3</v>
      </c>
      <c r="U64" s="48" t="str">
        <f>INDEX('Fixed inputs'!$E$8:$E$59,MATCH(T64,'Fixed inputs'!$D$8:$D$59,0))</f>
        <v>2026/27</v>
      </c>
      <c r="V64" s="53">
        <f t="shared" si="25"/>
        <v>0.06</v>
      </c>
      <c r="W64" s="49">
        <f t="shared" si="26"/>
        <v>0.06</v>
      </c>
      <c r="X64" s="54">
        <f t="shared" si="27"/>
        <v>8.4059999999999996E-2</v>
      </c>
      <c r="Y64" s="3"/>
    </row>
    <row r="65" spans="3:25" s="47" customFormat="1" x14ac:dyDescent="0.6">
      <c r="C65" s="87">
        <f t="shared" si="20"/>
        <v>2026</v>
      </c>
      <c r="D65" s="78" t="str">
        <f t="shared" si="21"/>
        <v>Q4</v>
      </c>
      <c r="E65" s="84" t="str">
        <f t="shared" si="22"/>
        <v>2026Q4</v>
      </c>
      <c r="F65" s="141">
        <v>150</v>
      </c>
      <c r="G65" s="141">
        <v>74.539999999999992</v>
      </c>
      <c r="H65" s="141">
        <v>650</v>
      </c>
      <c r="I65" s="78">
        <v>450</v>
      </c>
      <c r="J65" s="150">
        <v>60</v>
      </c>
      <c r="M65" s="48" t="str">
        <f t="shared" si="23"/>
        <v>2026Q4</v>
      </c>
      <c r="N65" s="53">
        <f t="shared" si="14"/>
        <v>5.1477048100153739</v>
      </c>
      <c r="O65" s="49">
        <f t="shared" si="15"/>
        <v>9.1845400452846064</v>
      </c>
      <c r="P65" s="50">
        <f t="shared" si="16"/>
        <v>13.070791406256285</v>
      </c>
      <c r="Q65" s="50">
        <f t="shared" si="17"/>
        <v>9.5785440613026829</v>
      </c>
      <c r="R65" s="3"/>
      <c r="S65" s="155">
        <f t="shared" si="18"/>
        <v>1.05</v>
      </c>
      <c r="T65" s="48" t="str">
        <f t="shared" si="24"/>
        <v>2026Q4</v>
      </c>
      <c r="U65" s="48" t="str">
        <f>INDEX('Fixed inputs'!$E$8:$E$59,MATCH(T65,'Fixed inputs'!$D$8:$D$59,0))</f>
        <v>2026/27</v>
      </c>
      <c r="V65" s="53">
        <f t="shared" si="25"/>
        <v>0.06</v>
      </c>
      <c r="W65" s="49">
        <f t="shared" si="26"/>
        <v>0.06</v>
      </c>
      <c r="X65" s="54">
        <f t="shared" si="27"/>
        <v>8.4059999999999996E-2</v>
      </c>
      <c r="Y65" s="3"/>
    </row>
    <row r="66" spans="3:25" s="47" customFormat="1" x14ac:dyDescent="0.6">
      <c r="C66" s="87">
        <f t="shared" si="20"/>
        <v>2027</v>
      </c>
      <c r="D66" s="78" t="str">
        <f t="shared" si="21"/>
        <v>Q1</v>
      </c>
      <c r="E66" s="84" t="str">
        <f t="shared" si="22"/>
        <v>2027Q1</v>
      </c>
      <c r="F66" s="141">
        <v>150</v>
      </c>
      <c r="G66" s="141">
        <v>113.664</v>
      </c>
      <c r="H66" s="141">
        <v>650</v>
      </c>
      <c r="I66" s="78">
        <v>450</v>
      </c>
      <c r="J66" s="150">
        <v>60</v>
      </c>
      <c r="M66" s="48" t="str">
        <f t="shared" si="23"/>
        <v>2027Q1</v>
      </c>
      <c r="N66" s="53">
        <f t="shared" si="14"/>
        <v>5.1477048100153739</v>
      </c>
      <c r="O66" s="49">
        <f t="shared" si="15"/>
        <v>14.005253014585856</v>
      </c>
      <c r="P66" s="50">
        <f t="shared" si="16"/>
        <v>13.070791406256285</v>
      </c>
      <c r="Q66" s="50">
        <f t="shared" si="17"/>
        <v>9.5785440613026829</v>
      </c>
      <c r="R66" s="3"/>
      <c r="S66" s="155">
        <f t="shared" si="18"/>
        <v>1.05</v>
      </c>
      <c r="T66" s="48" t="str">
        <f t="shared" si="24"/>
        <v>2027Q1</v>
      </c>
      <c r="U66" s="48" t="str">
        <f>INDEX('Fixed inputs'!$E$8:$E$59,MATCH(T66,'Fixed inputs'!$D$8:$D$59,0))</f>
        <v>2026/27</v>
      </c>
      <c r="V66" s="53">
        <f t="shared" si="25"/>
        <v>0.06</v>
      </c>
      <c r="W66" s="49">
        <f t="shared" si="26"/>
        <v>0.06</v>
      </c>
      <c r="X66" s="54">
        <f t="shared" si="27"/>
        <v>8.4059999999999996E-2</v>
      </c>
      <c r="Y66" s="3"/>
    </row>
    <row r="67" spans="3:25" s="47" customFormat="1" x14ac:dyDescent="0.6">
      <c r="C67" s="87">
        <f t="shared" si="20"/>
        <v>2027</v>
      </c>
      <c r="D67" s="78" t="str">
        <f t="shared" si="21"/>
        <v>Q2</v>
      </c>
      <c r="E67" s="84" t="str">
        <f t="shared" si="22"/>
        <v>2027Q2</v>
      </c>
      <c r="F67" s="141">
        <v>150</v>
      </c>
      <c r="G67" s="141">
        <v>68.759500000000003</v>
      </c>
      <c r="H67" s="141">
        <v>650</v>
      </c>
      <c r="I67" s="78">
        <v>450</v>
      </c>
      <c r="J67" s="150">
        <v>60</v>
      </c>
      <c r="M67" s="48" t="str">
        <f t="shared" si="23"/>
        <v>2027Q2</v>
      </c>
      <c r="N67" s="53">
        <f t="shared" si="14"/>
        <v>5.1477048100153739</v>
      </c>
      <c r="O67" s="49">
        <f t="shared" si="15"/>
        <v>8.4722884524248325</v>
      </c>
      <c r="P67" s="50">
        <f t="shared" si="16"/>
        <v>13.070791406256285</v>
      </c>
      <c r="Q67" s="50">
        <f t="shared" si="17"/>
        <v>9.5785440613026829</v>
      </c>
      <c r="R67" s="3"/>
      <c r="S67" s="155">
        <f t="shared" si="18"/>
        <v>1.05</v>
      </c>
      <c r="T67" s="48" t="str">
        <f t="shared" si="24"/>
        <v>2027Q2</v>
      </c>
      <c r="U67" s="48" t="str">
        <f>INDEX('Fixed inputs'!$E$8:$E$59,MATCH(T67,'Fixed inputs'!$D$8:$D$59,0))</f>
        <v>2027/28</v>
      </c>
      <c r="V67" s="53">
        <f t="shared" si="25"/>
        <v>0.06</v>
      </c>
      <c r="W67" s="49">
        <f t="shared" si="26"/>
        <v>0.06</v>
      </c>
      <c r="X67" s="54">
        <f t="shared" si="27"/>
        <v>8.4059999999999996E-2</v>
      </c>
      <c r="Y67" s="3"/>
    </row>
    <row r="68" spans="3:25" s="47" customFormat="1" x14ac:dyDescent="0.6">
      <c r="C68" s="87">
        <f t="shared" si="20"/>
        <v>2027</v>
      </c>
      <c r="D68" s="78" t="str">
        <f t="shared" si="21"/>
        <v>Q3</v>
      </c>
      <c r="E68" s="84" t="str">
        <f t="shared" si="22"/>
        <v>2027Q3</v>
      </c>
      <c r="F68" s="141">
        <v>150</v>
      </c>
      <c r="G68" s="141">
        <v>66.50866666666667</v>
      </c>
      <c r="H68" s="141">
        <v>650</v>
      </c>
      <c r="I68" s="78">
        <v>450</v>
      </c>
      <c r="J68" s="150">
        <v>60</v>
      </c>
      <c r="M68" s="48" t="str">
        <f t="shared" si="23"/>
        <v>2027Q3</v>
      </c>
      <c r="N68" s="53">
        <f t="shared" si="14"/>
        <v>5.1477048100153739</v>
      </c>
      <c r="O68" s="49">
        <f t="shared" si="15"/>
        <v>8.1949491864567428</v>
      </c>
      <c r="P68" s="50">
        <f t="shared" si="16"/>
        <v>13.070791406256285</v>
      </c>
      <c r="Q68" s="50">
        <f t="shared" si="17"/>
        <v>9.5785440613026829</v>
      </c>
      <c r="R68" s="3"/>
      <c r="S68" s="155">
        <f t="shared" si="18"/>
        <v>1.05</v>
      </c>
      <c r="T68" s="48" t="str">
        <f t="shared" si="24"/>
        <v>2027Q3</v>
      </c>
      <c r="U68" s="48" t="str">
        <f>INDEX('Fixed inputs'!$E$8:$E$59,MATCH(T68,'Fixed inputs'!$D$8:$D$59,0))</f>
        <v>2027/28</v>
      </c>
      <c r="V68" s="53">
        <f t="shared" si="25"/>
        <v>0.06</v>
      </c>
      <c r="W68" s="49">
        <f t="shared" si="26"/>
        <v>0.06</v>
      </c>
      <c r="X68" s="54">
        <f t="shared" si="27"/>
        <v>8.4059999999999996E-2</v>
      </c>
      <c r="Y68" s="3"/>
    </row>
    <row r="69" spans="3:25" s="47" customFormat="1" x14ac:dyDescent="0.6">
      <c r="C69" s="87">
        <f t="shared" si="20"/>
        <v>2027</v>
      </c>
      <c r="D69" s="78" t="str">
        <f t="shared" si="21"/>
        <v>Q4</v>
      </c>
      <c r="E69" s="84" t="str">
        <f t="shared" si="22"/>
        <v>2027Q4</v>
      </c>
      <c r="F69" s="141">
        <v>150</v>
      </c>
      <c r="G69" s="141">
        <v>74.539999999999992</v>
      </c>
      <c r="H69" s="141">
        <v>650</v>
      </c>
      <c r="I69" s="78">
        <v>450</v>
      </c>
      <c r="J69" s="150">
        <v>60</v>
      </c>
      <c r="M69" s="48" t="str">
        <f t="shared" si="23"/>
        <v>2027Q4</v>
      </c>
      <c r="N69" s="53">
        <f t="shared" si="14"/>
        <v>5.1477048100153739</v>
      </c>
      <c r="O69" s="49">
        <f t="shared" si="15"/>
        <v>9.1845400452846064</v>
      </c>
      <c r="P69" s="50">
        <f t="shared" si="16"/>
        <v>13.070791406256285</v>
      </c>
      <c r="Q69" s="50">
        <f t="shared" si="17"/>
        <v>9.5785440613026829</v>
      </c>
      <c r="R69" s="3"/>
      <c r="S69" s="155">
        <f t="shared" si="18"/>
        <v>1.05</v>
      </c>
      <c r="T69" s="48" t="str">
        <f t="shared" si="24"/>
        <v>2027Q4</v>
      </c>
      <c r="U69" s="48" t="str">
        <f>INDEX('Fixed inputs'!$E$8:$E$59,MATCH(T69,'Fixed inputs'!$D$8:$D$59,0))</f>
        <v>2027/28</v>
      </c>
      <c r="V69" s="53">
        <f t="shared" si="25"/>
        <v>0.06</v>
      </c>
      <c r="W69" s="49">
        <f t="shared" si="26"/>
        <v>0.06</v>
      </c>
      <c r="X69" s="54">
        <f t="shared" si="27"/>
        <v>8.4059999999999996E-2</v>
      </c>
      <c r="Y69" s="3"/>
    </row>
    <row r="70" spans="3:25" s="47" customFormat="1" x14ac:dyDescent="0.6">
      <c r="C70" s="87">
        <f t="shared" si="20"/>
        <v>2028</v>
      </c>
      <c r="D70" s="78" t="str">
        <f t="shared" si="21"/>
        <v>Q1</v>
      </c>
      <c r="E70" s="84" t="str">
        <f t="shared" si="22"/>
        <v>2028Q1</v>
      </c>
      <c r="F70" s="141">
        <v>150</v>
      </c>
      <c r="G70" s="141">
        <v>113.664</v>
      </c>
      <c r="H70" s="141">
        <v>650</v>
      </c>
      <c r="I70" s="78">
        <v>450</v>
      </c>
      <c r="J70" s="150">
        <v>60</v>
      </c>
      <c r="M70" s="48" t="str">
        <f t="shared" si="23"/>
        <v>2028Q1</v>
      </c>
      <c r="N70" s="53">
        <f t="shared" si="14"/>
        <v>5.1477048100153739</v>
      </c>
      <c r="O70" s="49">
        <f t="shared" si="15"/>
        <v>14.005253014585856</v>
      </c>
      <c r="P70" s="50">
        <f t="shared" si="16"/>
        <v>13.070791406256285</v>
      </c>
      <c r="Q70" s="50">
        <f t="shared" si="17"/>
        <v>9.5785440613026829</v>
      </c>
      <c r="R70" s="3"/>
      <c r="S70" s="155">
        <f t="shared" si="18"/>
        <v>1.05</v>
      </c>
      <c r="T70" s="48" t="str">
        <f t="shared" si="24"/>
        <v>2028Q1</v>
      </c>
      <c r="U70" s="48" t="str">
        <f>INDEX('Fixed inputs'!$E$8:$E$59,MATCH(T70,'Fixed inputs'!$D$8:$D$59,0))</f>
        <v>2027/28</v>
      </c>
      <c r="V70" s="53">
        <f t="shared" si="25"/>
        <v>0.06</v>
      </c>
      <c r="W70" s="49">
        <f t="shared" si="26"/>
        <v>0.06</v>
      </c>
      <c r="X70" s="54">
        <f t="shared" si="27"/>
        <v>8.4059999999999996E-2</v>
      </c>
      <c r="Y70" s="3"/>
    </row>
    <row r="71" spans="3:25" s="47" customFormat="1" x14ac:dyDescent="0.6">
      <c r="C71" s="87">
        <f t="shared" si="20"/>
        <v>2028</v>
      </c>
      <c r="D71" s="78" t="str">
        <f t="shared" si="21"/>
        <v>Q2</v>
      </c>
      <c r="E71" s="84" t="str">
        <f t="shared" si="22"/>
        <v>2028Q2</v>
      </c>
      <c r="F71" s="141">
        <v>150</v>
      </c>
      <c r="G71" s="141">
        <v>68.759500000000003</v>
      </c>
      <c r="H71" s="141">
        <v>650</v>
      </c>
      <c r="I71" s="78">
        <v>450</v>
      </c>
      <c r="J71" s="150">
        <v>60</v>
      </c>
      <c r="M71" s="48" t="str">
        <f t="shared" si="23"/>
        <v>2028Q2</v>
      </c>
      <c r="N71" s="53">
        <f t="shared" si="14"/>
        <v>5.1477048100153739</v>
      </c>
      <c r="O71" s="49">
        <f t="shared" si="15"/>
        <v>8.4722884524248325</v>
      </c>
      <c r="P71" s="50">
        <f t="shared" si="16"/>
        <v>13.070791406256285</v>
      </c>
      <c r="Q71" s="50">
        <f t="shared" si="17"/>
        <v>9.5785440613026829</v>
      </c>
      <c r="R71" s="3"/>
      <c r="S71" s="155">
        <f t="shared" si="18"/>
        <v>1.05</v>
      </c>
      <c r="T71" s="48" t="str">
        <f t="shared" si="24"/>
        <v>2028Q2</v>
      </c>
      <c r="U71" s="48" t="str">
        <f>INDEX('Fixed inputs'!$E$8:$E$59,MATCH(T71,'Fixed inputs'!$D$8:$D$59,0))</f>
        <v>2028/29</v>
      </c>
      <c r="V71" s="53">
        <f t="shared" si="25"/>
        <v>0.06</v>
      </c>
      <c r="W71" s="49">
        <f t="shared" si="26"/>
        <v>0.06</v>
      </c>
      <c r="X71" s="54">
        <f t="shared" si="27"/>
        <v>8.4059999999999996E-2</v>
      </c>
      <c r="Y71" s="3"/>
    </row>
    <row r="72" spans="3:25" s="47" customFormat="1" x14ac:dyDescent="0.6">
      <c r="C72" s="87">
        <f t="shared" si="20"/>
        <v>2028</v>
      </c>
      <c r="D72" s="78" t="str">
        <f t="shared" si="21"/>
        <v>Q3</v>
      </c>
      <c r="E72" s="84" t="str">
        <f t="shared" si="22"/>
        <v>2028Q3</v>
      </c>
      <c r="F72" s="141">
        <v>150</v>
      </c>
      <c r="G72" s="141">
        <v>66.50866666666667</v>
      </c>
      <c r="H72" s="141">
        <v>650</v>
      </c>
      <c r="I72" s="78">
        <v>450</v>
      </c>
      <c r="J72" s="150">
        <v>60</v>
      </c>
      <c r="M72" s="48" t="str">
        <f t="shared" si="23"/>
        <v>2028Q3</v>
      </c>
      <c r="N72" s="53">
        <f t="shared" si="14"/>
        <v>5.1477048100153739</v>
      </c>
      <c r="O72" s="49">
        <f t="shared" si="15"/>
        <v>8.1949491864567428</v>
      </c>
      <c r="P72" s="50">
        <f t="shared" si="16"/>
        <v>13.070791406256285</v>
      </c>
      <c r="Q72" s="50">
        <f t="shared" si="17"/>
        <v>9.5785440613026829</v>
      </c>
      <c r="R72" s="3"/>
      <c r="S72" s="155">
        <f t="shared" si="18"/>
        <v>1.05</v>
      </c>
      <c r="T72" s="48" t="str">
        <f t="shared" si="24"/>
        <v>2028Q3</v>
      </c>
      <c r="U72" s="48" t="str">
        <f>INDEX('Fixed inputs'!$E$8:$E$59,MATCH(T72,'Fixed inputs'!$D$8:$D$59,0))</f>
        <v>2028/29</v>
      </c>
      <c r="V72" s="53">
        <f t="shared" si="25"/>
        <v>0.06</v>
      </c>
      <c r="W72" s="49">
        <f t="shared" si="26"/>
        <v>0.06</v>
      </c>
      <c r="X72" s="54">
        <f t="shared" si="27"/>
        <v>8.4059999999999996E-2</v>
      </c>
      <c r="Y72" s="3"/>
    </row>
    <row r="73" spans="3:25" s="47" customFormat="1" x14ac:dyDescent="0.6">
      <c r="C73" s="87">
        <f t="shared" si="20"/>
        <v>2028</v>
      </c>
      <c r="D73" s="78" t="str">
        <f t="shared" si="21"/>
        <v>Q4</v>
      </c>
      <c r="E73" s="84" t="str">
        <f t="shared" si="22"/>
        <v>2028Q4</v>
      </c>
      <c r="F73" s="141">
        <v>150</v>
      </c>
      <c r="G73" s="141">
        <v>74.539999999999992</v>
      </c>
      <c r="H73" s="141">
        <v>650</v>
      </c>
      <c r="I73" s="78">
        <v>450</v>
      </c>
      <c r="J73" s="150">
        <v>60</v>
      </c>
      <c r="M73" s="48" t="str">
        <f t="shared" si="23"/>
        <v>2028Q4</v>
      </c>
      <c r="N73" s="53">
        <f t="shared" si="14"/>
        <v>5.1477048100153739</v>
      </c>
      <c r="O73" s="49">
        <f t="shared" si="15"/>
        <v>9.1845400452846064</v>
      </c>
      <c r="P73" s="50">
        <f t="shared" si="16"/>
        <v>13.070791406256285</v>
      </c>
      <c r="Q73" s="50">
        <f t="shared" si="17"/>
        <v>9.5785440613026829</v>
      </c>
      <c r="R73" s="3"/>
      <c r="S73" s="155">
        <f t="shared" si="18"/>
        <v>1.05</v>
      </c>
      <c r="T73" s="48" t="str">
        <f t="shared" si="24"/>
        <v>2028Q4</v>
      </c>
      <c r="U73" s="48" t="str">
        <f>INDEX('Fixed inputs'!$E$8:$E$59,MATCH(T73,'Fixed inputs'!$D$8:$D$59,0))</f>
        <v>2028/29</v>
      </c>
      <c r="V73" s="53">
        <f t="shared" si="25"/>
        <v>0.06</v>
      </c>
      <c r="W73" s="49">
        <f t="shared" si="26"/>
        <v>0.06</v>
      </c>
      <c r="X73" s="54">
        <f t="shared" si="27"/>
        <v>8.4059999999999996E-2</v>
      </c>
      <c r="Y73" s="3"/>
    </row>
    <row r="74" spans="3:25" s="47" customFormat="1" x14ac:dyDescent="0.6">
      <c r="C74" s="87">
        <f t="shared" si="20"/>
        <v>2029</v>
      </c>
      <c r="D74" s="78" t="str">
        <f t="shared" si="21"/>
        <v>Q1</v>
      </c>
      <c r="E74" s="84" t="str">
        <f t="shared" si="22"/>
        <v>2029Q1</v>
      </c>
      <c r="F74" s="141">
        <v>150</v>
      </c>
      <c r="G74" s="141">
        <v>113.664</v>
      </c>
      <c r="H74" s="141">
        <v>650</v>
      </c>
      <c r="I74" s="78">
        <v>450</v>
      </c>
      <c r="J74" s="150">
        <v>60</v>
      </c>
      <c r="M74" s="48" t="str">
        <f t="shared" si="23"/>
        <v>2029Q1</v>
      </c>
      <c r="N74" s="53">
        <f t="shared" si="14"/>
        <v>5.1477048100153739</v>
      </c>
      <c r="O74" s="49">
        <f t="shared" si="15"/>
        <v>14.005253014585856</v>
      </c>
      <c r="P74" s="50">
        <f t="shared" si="16"/>
        <v>13.070791406256285</v>
      </c>
      <c r="Q74" s="50">
        <f t="shared" si="17"/>
        <v>9.5785440613026829</v>
      </c>
      <c r="R74" s="3"/>
      <c r="S74" s="155">
        <f t="shared" si="18"/>
        <v>1.05</v>
      </c>
      <c r="T74" s="48" t="str">
        <f t="shared" si="24"/>
        <v>2029Q1</v>
      </c>
      <c r="U74" s="48" t="str">
        <f>INDEX('Fixed inputs'!$E$8:$E$59,MATCH(T74,'Fixed inputs'!$D$8:$D$59,0))</f>
        <v>2028/29</v>
      </c>
      <c r="V74" s="53">
        <f t="shared" si="25"/>
        <v>0.06</v>
      </c>
      <c r="W74" s="49">
        <f t="shared" si="26"/>
        <v>0.06</v>
      </c>
      <c r="X74" s="54">
        <f t="shared" si="27"/>
        <v>8.4059999999999996E-2</v>
      </c>
      <c r="Y74" s="3"/>
    </row>
    <row r="75" spans="3:25" s="47" customFormat="1" x14ac:dyDescent="0.6">
      <c r="C75" s="87">
        <f t="shared" si="20"/>
        <v>2029</v>
      </c>
      <c r="D75" s="78" t="str">
        <f t="shared" si="21"/>
        <v>Q2</v>
      </c>
      <c r="E75" s="84" t="str">
        <f t="shared" si="22"/>
        <v>2029Q2</v>
      </c>
      <c r="F75" s="141">
        <v>150</v>
      </c>
      <c r="G75" s="141">
        <v>68.759500000000003</v>
      </c>
      <c r="H75" s="141">
        <v>650</v>
      </c>
      <c r="I75" s="78">
        <v>450</v>
      </c>
      <c r="J75" s="150">
        <v>60</v>
      </c>
      <c r="M75" s="48" t="str">
        <f t="shared" si="23"/>
        <v>2029Q2</v>
      </c>
      <c r="N75" s="53">
        <f t="shared" si="14"/>
        <v>5.1477048100153739</v>
      </c>
      <c r="O75" s="49">
        <f t="shared" si="15"/>
        <v>8.4722884524248325</v>
      </c>
      <c r="P75" s="50">
        <f t="shared" si="16"/>
        <v>13.070791406256285</v>
      </c>
      <c r="Q75" s="50">
        <f t="shared" si="17"/>
        <v>9.5785440613026829</v>
      </c>
      <c r="R75" s="3"/>
      <c r="S75" s="155">
        <f t="shared" si="18"/>
        <v>1.05</v>
      </c>
      <c r="T75" s="48" t="str">
        <f t="shared" si="24"/>
        <v>2029Q2</v>
      </c>
      <c r="U75" s="48" t="str">
        <f>INDEX('Fixed inputs'!$E$8:$E$59,MATCH(T75,'Fixed inputs'!$D$8:$D$59,0))</f>
        <v>2029/30</v>
      </c>
      <c r="V75" s="53">
        <f t="shared" si="25"/>
        <v>0.06</v>
      </c>
      <c r="W75" s="49">
        <f t="shared" si="26"/>
        <v>0.06</v>
      </c>
      <c r="X75" s="54">
        <f t="shared" si="27"/>
        <v>8.4059999999999996E-2</v>
      </c>
      <c r="Y75" s="3"/>
    </row>
    <row r="76" spans="3:25" s="47" customFormat="1" x14ac:dyDescent="0.6">
      <c r="C76" s="87">
        <f t="shared" si="20"/>
        <v>2029</v>
      </c>
      <c r="D76" s="78" t="str">
        <f t="shared" si="21"/>
        <v>Q3</v>
      </c>
      <c r="E76" s="84" t="str">
        <f t="shared" si="22"/>
        <v>2029Q3</v>
      </c>
      <c r="F76" s="141">
        <v>150</v>
      </c>
      <c r="G76" s="141">
        <v>66.50866666666667</v>
      </c>
      <c r="H76" s="141">
        <v>650</v>
      </c>
      <c r="I76" s="78">
        <v>450</v>
      </c>
      <c r="J76" s="150">
        <v>60</v>
      </c>
      <c r="M76" s="48" t="str">
        <f t="shared" si="23"/>
        <v>2029Q3</v>
      </c>
      <c r="N76" s="53">
        <f t="shared" si="14"/>
        <v>5.1477048100153739</v>
      </c>
      <c r="O76" s="49">
        <f t="shared" si="15"/>
        <v>8.1949491864567428</v>
      </c>
      <c r="P76" s="50">
        <f t="shared" si="16"/>
        <v>13.070791406256285</v>
      </c>
      <c r="Q76" s="50">
        <f t="shared" si="17"/>
        <v>9.5785440613026829</v>
      </c>
      <c r="R76" s="3"/>
      <c r="S76" s="155">
        <f t="shared" si="18"/>
        <v>1.05</v>
      </c>
      <c r="T76" s="48" t="str">
        <f t="shared" si="24"/>
        <v>2029Q3</v>
      </c>
      <c r="U76" s="48" t="str">
        <f>INDEX('Fixed inputs'!$E$8:$E$59,MATCH(T76,'Fixed inputs'!$D$8:$D$59,0))</f>
        <v>2029/30</v>
      </c>
      <c r="V76" s="53">
        <f t="shared" si="25"/>
        <v>0.06</v>
      </c>
      <c r="W76" s="49">
        <f t="shared" si="26"/>
        <v>0.06</v>
      </c>
      <c r="X76" s="54">
        <f t="shared" si="27"/>
        <v>8.4059999999999996E-2</v>
      </c>
      <c r="Y76" s="3"/>
    </row>
    <row r="77" spans="3:25" s="47" customFormat="1" x14ac:dyDescent="0.6">
      <c r="C77" s="88">
        <f t="shared" si="20"/>
        <v>2029</v>
      </c>
      <c r="D77" s="79" t="str">
        <f t="shared" si="21"/>
        <v>Q4</v>
      </c>
      <c r="E77" s="85" t="str">
        <f t="shared" si="22"/>
        <v>2029Q4</v>
      </c>
      <c r="F77" s="143">
        <v>150</v>
      </c>
      <c r="G77" s="142">
        <v>74.539999999999992</v>
      </c>
      <c r="H77" s="142">
        <v>650</v>
      </c>
      <c r="I77" s="142">
        <v>450</v>
      </c>
      <c r="J77" s="151">
        <v>60</v>
      </c>
      <c r="M77" s="16" t="str">
        <f t="shared" si="23"/>
        <v>2029Q4</v>
      </c>
      <c r="N77" s="55">
        <f t="shared" si="14"/>
        <v>5.1477048100153739</v>
      </c>
      <c r="O77" s="51">
        <f t="shared" si="15"/>
        <v>9.1845400452846064</v>
      </c>
      <c r="P77" s="52">
        <f t="shared" si="16"/>
        <v>13.070791406256285</v>
      </c>
      <c r="Q77" s="52">
        <f t="shared" si="17"/>
        <v>9.5785440613026829</v>
      </c>
      <c r="R77" s="3"/>
      <c r="S77" s="155">
        <f t="shared" si="18"/>
        <v>1.05</v>
      </c>
      <c r="T77" s="16" t="str">
        <f t="shared" si="24"/>
        <v>2029Q4</v>
      </c>
      <c r="U77" s="16" t="str">
        <f>INDEX('Fixed inputs'!$E$8:$E$59,MATCH(T77,'Fixed inputs'!$D$8:$D$59,0))</f>
        <v>2029/30</v>
      </c>
      <c r="V77" s="55">
        <f t="shared" si="25"/>
        <v>0.06</v>
      </c>
      <c r="W77" s="51">
        <f t="shared" si="26"/>
        <v>0.06</v>
      </c>
      <c r="X77" s="56">
        <f t="shared" si="27"/>
        <v>8.4059999999999996E-2</v>
      </c>
      <c r="Y77" s="3"/>
    </row>
  </sheetData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tabColor theme="1"/>
  </sheetPr>
  <dimension ref="A1:S787"/>
  <sheetViews>
    <sheetView zoomScale="80" zoomScaleNormal="80" workbookViewId="0">
      <pane ySplit="7" topLeftCell="A8" activePane="bottomLeft" state="frozen"/>
      <selection pane="bottomLeft" activeCell="A8" sqref="A8"/>
    </sheetView>
  </sheetViews>
  <sheetFormatPr defaultColWidth="9.08984375" defaultRowHeight="13" x14ac:dyDescent="0.6"/>
  <cols>
    <col min="1" max="1" width="12.08984375" style="5" customWidth="1"/>
    <col min="2" max="2" width="12.86328125" style="5" customWidth="1"/>
    <col min="3" max="3" width="24.86328125" style="5" bestFit="1" customWidth="1"/>
    <col min="4" max="4" width="9.08984375" style="5"/>
    <col min="5" max="5" width="6.453125" style="5" bestFit="1" customWidth="1"/>
    <col min="6" max="6" width="9.54296875" style="5" bestFit="1" customWidth="1"/>
    <col min="7" max="7" width="42.86328125" style="5" bestFit="1" customWidth="1"/>
    <col min="8" max="8" width="11.453125" style="5" bestFit="1" customWidth="1"/>
    <col min="9" max="9" width="7" style="5" bestFit="1" customWidth="1"/>
    <col min="10" max="10" width="15.453125" style="5" customWidth="1"/>
    <col min="11" max="11" width="30.54296875" style="5" customWidth="1"/>
    <col min="12" max="12" width="11.453125" style="5" bestFit="1" customWidth="1"/>
    <col min="13" max="13" width="7" style="5" bestFit="1" customWidth="1"/>
    <col min="14" max="14" width="21.54296875" style="5" bestFit="1" customWidth="1"/>
    <col min="15" max="16" width="20.6796875" style="5" bestFit="1" customWidth="1"/>
    <col min="17" max="17" width="13.453125" style="5" bestFit="1" customWidth="1"/>
    <col min="18" max="18" width="9.08984375" style="5"/>
    <col min="19" max="19" width="13.54296875" style="5" bestFit="1" customWidth="1"/>
    <col min="20" max="16384" width="9.08984375" style="5"/>
  </cols>
  <sheetData>
    <row r="1" spans="1:18" x14ac:dyDescent="0.6">
      <c r="A1" s="4"/>
    </row>
    <row r="2" spans="1:18" x14ac:dyDescent="0.6">
      <c r="A2" s="4"/>
    </row>
    <row r="5" spans="1:18" x14ac:dyDescent="0.6"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18" x14ac:dyDescent="0.6">
      <c r="C6" s="104"/>
      <c r="D6" s="105"/>
      <c r="E6" s="105"/>
      <c r="F6" s="105"/>
      <c r="G6" s="156" t="s">
        <v>41</v>
      </c>
      <c r="H6" s="156"/>
      <c r="I6" s="156"/>
      <c r="J6" s="156"/>
      <c r="K6" s="156" t="s">
        <v>42</v>
      </c>
      <c r="L6" s="156"/>
      <c r="M6" s="156"/>
      <c r="N6" s="156"/>
      <c r="O6" s="105"/>
      <c r="P6" s="105"/>
      <c r="Q6" s="106"/>
      <c r="R6" s="9"/>
    </row>
    <row r="7" spans="1:18" ht="39" x14ac:dyDescent="0.6">
      <c r="B7" s="108" t="s">
        <v>158</v>
      </c>
      <c r="C7" s="107" t="s">
        <v>43</v>
      </c>
      <c r="D7" s="108" t="s">
        <v>44</v>
      </c>
      <c r="E7" s="108" t="s">
        <v>11</v>
      </c>
      <c r="F7" s="108" t="s">
        <v>133</v>
      </c>
      <c r="G7" s="108" t="s">
        <v>45</v>
      </c>
      <c r="H7" s="108" t="s">
        <v>46</v>
      </c>
      <c r="I7" s="108" t="s">
        <v>12</v>
      </c>
      <c r="J7" s="108" t="s">
        <v>47</v>
      </c>
      <c r="K7" s="108" t="s">
        <v>45</v>
      </c>
      <c r="L7" s="108" t="s">
        <v>46</v>
      </c>
      <c r="M7" s="108" t="s">
        <v>12</v>
      </c>
      <c r="N7" s="108" t="s">
        <v>47</v>
      </c>
      <c r="O7" s="108" t="s">
        <v>48</v>
      </c>
      <c r="P7" s="108" t="s">
        <v>49</v>
      </c>
      <c r="Q7" s="109" t="s">
        <v>50</v>
      </c>
      <c r="R7" s="9"/>
    </row>
    <row r="8" spans="1:18" x14ac:dyDescent="0.6">
      <c r="C8" s="25" t="s">
        <v>5</v>
      </c>
      <c r="D8" s="26" t="s">
        <v>34</v>
      </c>
      <c r="E8" s="26">
        <f>'Commodity inputs and calcs'!C26</f>
        <v>2017</v>
      </c>
      <c r="F8" s="27" t="str">
        <f>'Commodity inputs and calcs'!D26</f>
        <v>Q1</v>
      </c>
      <c r="G8" s="18" t="s">
        <v>51</v>
      </c>
      <c r="H8" s="6" t="s">
        <v>91</v>
      </c>
      <c r="I8" s="6" t="s">
        <v>52</v>
      </c>
      <c r="J8" s="41">
        <v>1</v>
      </c>
      <c r="K8" s="18" t="s">
        <v>51</v>
      </c>
      <c r="L8" s="6" t="s">
        <v>93</v>
      </c>
      <c r="M8" s="6" t="s">
        <v>52</v>
      </c>
      <c r="N8" s="41">
        <v>2.33</v>
      </c>
      <c r="O8" s="57">
        <f ca="1">IF(H8="","",J8*(1/INDIRECT($H8))/INDEX('Fixed inputs'!$D$65:$D$69,MATCH($C8,'Fixed inputs'!$B$65:$B$69,0)))</f>
        <v>3.4318032066769165E-2</v>
      </c>
      <c r="P8" s="58">
        <f ca="1">IF(L8="","",N8*(1/(INDIRECT($L8))/INDEX('Fixed inputs'!$D$65:$D$69,MATCH($C8,'Fixed inputs'!$B$65:$B$69,0))))</f>
        <v>9.2754777070063688E-2</v>
      </c>
      <c r="Q8" s="59">
        <f t="shared" ref="Q8:Q71" ca="1" si="0">SUM(O8,P8)</f>
        <v>0.12707280913683286</v>
      </c>
      <c r="R8" s="9"/>
    </row>
    <row r="9" spans="1:18" x14ac:dyDescent="0.6">
      <c r="C9" s="25" t="s">
        <v>5</v>
      </c>
      <c r="D9" s="26" t="s">
        <v>34</v>
      </c>
      <c r="E9" s="26">
        <f>'Commodity inputs and calcs'!C27</f>
        <v>2017</v>
      </c>
      <c r="F9" s="27" t="str">
        <f>'Commodity inputs and calcs'!D27</f>
        <v>Q2</v>
      </c>
      <c r="G9" s="18" t="s">
        <v>51</v>
      </c>
      <c r="H9" s="6" t="s">
        <v>91</v>
      </c>
      <c r="I9" s="6" t="s">
        <v>52</v>
      </c>
      <c r="J9" s="41">
        <v>1</v>
      </c>
      <c r="K9" s="18" t="s">
        <v>51</v>
      </c>
      <c r="L9" s="6" t="s">
        <v>93</v>
      </c>
      <c r="M9" s="6" t="s">
        <v>52</v>
      </c>
      <c r="N9" s="41">
        <v>2.33</v>
      </c>
      <c r="O9" s="34">
        <f ca="1">IF(H9="","",J9*(1/INDIRECT($H9))/INDEX('Fixed inputs'!$D$65:$D$69,MATCH($C9,'Fixed inputs'!$B$65:$B$69,0)))</f>
        <v>3.4318032066769165E-2</v>
      </c>
      <c r="P9" s="35">
        <f ca="1">IF(L9="","",N9*(1/(INDIRECT($L9))/INDEX('Fixed inputs'!$D$65:$D$69,MATCH($C9,'Fixed inputs'!$B$65:$B$69,0))))</f>
        <v>9.2754777070063688E-2</v>
      </c>
      <c r="Q9" s="36">
        <f t="shared" ca="1" si="0"/>
        <v>0.12707280913683286</v>
      </c>
      <c r="R9" s="9"/>
    </row>
    <row r="10" spans="1:18" x14ac:dyDescent="0.6">
      <c r="C10" s="25" t="s">
        <v>5</v>
      </c>
      <c r="D10" s="26" t="s">
        <v>34</v>
      </c>
      <c r="E10" s="26">
        <f>'Commodity inputs and calcs'!C28</f>
        <v>2017</v>
      </c>
      <c r="F10" s="27" t="str">
        <f>'Commodity inputs and calcs'!D28</f>
        <v>Q3</v>
      </c>
      <c r="G10" s="18" t="s">
        <v>51</v>
      </c>
      <c r="H10" s="6" t="s">
        <v>91</v>
      </c>
      <c r="I10" s="6" t="s">
        <v>52</v>
      </c>
      <c r="J10" s="41">
        <v>1</v>
      </c>
      <c r="K10" s="18" t="s">
        <v>51</v>
      </c>
      <c r="L10" s="6" t="s">
        <v>93</v>
      </c>
      <c r="M10" s="6" t="s">
        <v>52</v>
      </c>
      <c r="N10" s="41">
        <v>2.33</v>
      </c>
      <c r="O10" s="34">
        <f ca="1">IF(H10="","",J10*(1/INDIRECT($H10))/INDEX('Fixed inputs'!$D$65:$D$69,MATCH($C10,'Fixed inputs'!$B$65:$B$69,0)))</f>
        <v>3.4318032066769165E-2</v>
      </c>
      <c r="P10" s="35">
        <f ca="1">IF(L10="","",N10*(1/(INDIRECT($L10))/INDEX('Fixed inputs'!$D$65:$D$69,MATCH($C10,'Fixed inputs'!$B$65:$B$69,0))))</f>
        <v>9.2754777070063688E-2</v>
      </c>
      <c r="Q10" s="36">
        <f t="shared" ca="1" si="0"/>
        <v>0.12707280913683286</v>
      </c>
      <c r="R10" s="9"/>
    </row>
    <row r="11" spans="1:18" x14ac:dyDescent="0.6">
      <c r="C11" s="25" t="s">
        <v>5</v>
      </c>
      <c r="D11" s="26" t="s">
        <v>34</v>
      </c>
      <c r="E11" s="26">
        <f>'Commodity inputs and calcs'!C29</f>
        <v>2017</v>
      </c>
      <c r="F11" s="27" t="str">
        <f>'Commodity inputs and calcs'!D29</f>
        <v>Q4</v>
      </c>
      <c r="G11" s="18" t="s">
        <v>51</v>
      </c>
      <c r="H11" s="6" t="s">
        <v>91</v>
      </c>
      <c r="I11" s="6" t="s">
        <v>52</v>
      </c>
      <c r="J11" s="41">
        <v>1</v>
      </c>
      <c r="K11" s="18" t="s">
        <v>51</v>
      </c>
      <c r="L11" s="6" t="s">
        <v>93</v>
      </c>
      <c r="M11" s="6" t="s">
        <v>52</v>
      </c>
      <c r="N11" s="41">
        <v>2.33</v>
      </c>
      <c r="O11" s="34">
        <f ca="1">IF(H11="","",J11*(1/INDIRECT($H11))/INDEX('Fixed inputs'!$D$65:$D$69,MATCH($C11,'Fixed inputs'!$B$65:$B$69,0)))</f>
        <v>3.4318032066769165E-2</v>
      </c>
      <c r="P11" s="35">
        <f ca="1">IF(L11="","",N11*(1/(INDIRECT($L11))/INDEX('Fixed inputs'!$D$65:$D$69,MATCH($C11,'Fixed inputs'!$B$65:$B$69,0))))</f>
        <v>9.2754777070063688E-2</v>
      </c>
      <c r="Q11" s="36">
        <f t="shared" ca="1" si="0"/>
        <v>0.12707280913683286</v>
      </c>
      <c r="R11" s="9"/>
    </row>
    <row r="12" spans="1:18" x14ac:dyDescent="0.6">
      <c r="C12" s="25" t="s">
        <v>5</v>
      </c>
      <c r="D12" s="26" t="s">
        <v>34</v>
      </c>
      <c r="E12" s="26">
        <f>'Commodity inputs and calcs'!C30</f>
        <v>2018</v>
      </c>
      <c r="F12" s="27" t="str">
        <f>'Commodity inputs and calcs'!D30</f>
        <v>Q1</v>
      </c>
      <c r="G12" s="18" t="s">
        <v>51</v>
      </c>
      <c r="H12" s="6" t="s">
        <v>91</v>
      </c>
      <c r="I12" s="6" t="s">
        <v>52</v>
      </c>
      <c r="J12" s="41">
        <v>1</v>
      </c>
      <c r="K12" s="18" t="s">
        <v>51</v>
      </c>
      <c r="L12" s="6" t="s">
        <v>93</v>
      </c>
      <c r="M12" s="6" t="s">
        <v>52</v>
      </c>
      <c r="N12" s="41">
        <v>2.33</v>
      </c>
      <c r="O12" s="34">
        <f ca="1">IF(H12="","",J12*(1/INDIRECT($H12))/INDEX('Fixed inputs'!$D$65:$D$69,MATCH($C12,'Fixed inputs'!$B$65:$B$69,0)))</f>
        <v>3.4318032066769165E-2</v>
      </c>
      <c r="P12" s="35">
        <f ca="1">IF(L12="","",N12*(1/(INDIRECT($L12))/INDEX('Fixed inputs'!$D$65:$D$69,MATCH($C12,'Fixed inputs'!$B$65:$B$69,0))))</f>
        <v>9.2754777070063688E-2</v>
      </c>
      <c r="Q12" s="36">
        <f t="shared" ca="1" si="0"/>
        <v>0.12707280913683286</v>
      </c>
      <c r="R12" s="9"/>
    </row>
    <row r="13" spans="1:18" x14ac:dyDescent="0.6">
      <c r="C13" s="25" t="s">
        <v>5</v>
      </c>
      <c r="D13" s="26" t="s">
        <v>34</v>
      </c>
      <c r="E13" s="26">
        <f>'Commodity inputs and calcs'!C31</f>
        <v>2018</v>
      </c>
      <c r="F13" s="27" t="str">
        <f>'Commodity inputs and calcs'!D31</f>
        <v>Q2</v>
      </c>
      <c r="G13" s="18" t="s">
        <v>51</v>
      </c>
      <c r="H13" s="6" t="s">
        <v>91</v>
      </c>
      <c r="I13" s="6" t="s">
        <v>52</v>
      </c>
      <c r="J13" s="41">
        <v>1</v>
      </c>
      <c r="K13" s="18" t="s">
        <v>51</v>
      </c>
      <c r="L13" s="6" t="s">
        <v>93</v>
      </c>
      <c r="M13" s="6" t="s">
        <v>52</v>
      </c>
      <c r="N13" s="41">
        <v>2.33</v>
      </c>
      <c r="O13" s="34">
        <f ca="1">IF(H13="","",J13*(1/INDIRECT($H13))/INDEX('Fixed inputs'!$D$65:$D$69,MATCH($C13,'Fixed inputs'!$B$65:$B$69,0)))</f>
        <v>3.4318032066769165E-2</v>
      </c>
      <c r="P13" s="35">
        <f ca="1">IF(L13="","",N13*(1/(INDIRECT($L13))/INDEX('Fixed inputs'!$D$65:$D$69,MATCH($C13,'Fixed inputs'!$B$65:$B$69,0))))</f>
        <v>9.2754777070063688E-2</v>
      </c>
      <c r="Q13" s="36">
        <f t="shared" ca="1" si="0"/>
        <v>0.12707280913683286</v>
      </c>
      <c r="R13" s="9"/>
    </row>
    <row r="14" spans="1:18" x14ac:dyDescent="0.6">
      <c r="C14" s="25" t="s">
        <v>5</v>
      </c>
      <c r="D14" s="26" t="s">
        <v>34</v>
      </c>
      <c r="E14" s="26">
        <f>'Commodity inputs and calcs'!C32</f>
        <v>2018</v>
      </c>
      <c r="F14" s="27" t="str">
        <f>'Commodity inputs and calcs'!D32</f>
        <v>Q3</v>
      </c>
      <c r="G14" s="18" t="s">
        <v>51</v>
      </c>
      <c r="H14" s="6" t="s">
        <v>91</v>
      </c>
      <c r="I14" s="6" t="s">
        <v>52</v>
      </c>
      <c r="J14" s="41">
        <v>1</v>
      </c>
      <c r="K14" s="18" t="s">
        <v>51</v>
      </c>
      <c r="L14" s="6" t="s">
        <v>93</v>
      </c>
      <c r="M14" s="6" t="s">
        <v>52</v>
      </c>
      <c r="N14" s="41">
        <v>2.33</v>
      </c>
      <c r="O14" s="34">
        <f ca="1">IF(H14="","",J14*(1/INDIRECT($H14))/INDEX('Fixed inputs'!$D$65:$D$69,MATCH($C14,'Fixed inputs'!$B$65:$B$69,0)))</f>
        <v>3.4318032066769165E-2</v>
      </c>
      <c r="P14" s="35">
        <f ca="1">IF(L14="","",N14*(1/(INDIRECT($L14))/INDEX('Fixed inputs'!$D$65:$D$69,MATCH($C14,'Fixed inputs'!$B$65:$B$69,0))))</f>
        <v>9.2754777070063688E-2</v>
      </c>
      <c r="Q14" s="36">
        <f t="shared" ca="1" si="0"/>
        <v>0.12707280913683286</v>
      </c>
      <c r="R14" s="9"/>
    </row>
    <row r="15" spans="1:18" x14ac:dyDescent="0.6">
      <c r="C15" s="25" t="s">
        <v>5</v>
      </c>
      <c r="D15" s="26" t="s">
        <v>34</v>
      </c>
      <c r="E15" s="26">
        <f>'Commodity inputs and calcs'!C33</f>
        <v>2018</v>
      </c>
      <c r="F15" s="27" t="str">
        <f>'Commodity inputs and calcs'!D33</f>
        <v>Q4</v>
      </c>
      <c r="G15" s="18" t="s">
        <v>51</v>
      </c>
      <c r="H15" s="6" t="s">
        <v>91</v>
      </c>
      <c r="I15" s="6" t="s">
        <v>52</v>
      </c>
      <c r="J15" s="41">
        <v>1</v>
      </c>
      <c r="K15" s="18" t="s">
        <v>51</v>
      </c>
      <c r="L15" s="6" t="s">
        <v>93</v>
      </c>
      <c r="M15" s="6" t="s">
        <v>52</v>
      </c>
      <c r="N15" s="41">
        <v>2.33</v>
      </c>
      <c r="O15" s="34">
        <f ca="1">IF(H15="","",J15*(1/INDIRECT($H15))/INDEX('Fixed inputs'!$D$65:$D$69,MATCH($C15,'Fixed inputs'!$B$65:$B$69,0)))</f>
        <v>3.4318032066769165E-2</v>
      </c>
      <c r="P15" s="35">
        <f ca="1">IF(L15="","",N15*(1/(INDIRECT($L15))/INDEX('Fixed inputs'!$D$65:$D$69,MATCH($C15,'Fixed inputs'!$B$65:$B$69,0))))</f>
        <v>9.2754777070063688E-2</v>
      </c>
      <c r="Q15" s="36">
        <f t="shared" ca="1" si="0"/>
        <v>0.12707280913683286</v>
      </c>
      <c r="R15" s="9"/>
    </row>
    <row r="16" spans="1:18" x14ac:dyDescent="0.6">
      <c r="C16" s="25" t="s">
        <v>5</v>
      </c>
      <c r="D16" s="26" t="s">
        <v>34</v>
      </c>
      <c r="E16" s="26">
        <f>'Commodity inputs and calcs'!C34</f>
        <v>2019</v>
      </c>
      <c r="F16" s="27" t="str">
        <f>'Commodity inputs and calcs'!D34</f>
        <v>Q1</v>
      </c>
      <c r="G16" s="18" t="s">
        <v>51</v>
      </c>
      <c r="H16" s="6" t="s">
        <v>91</v>
      </c>
      <c r="I16" s="6" t="s">
        <v>52</v>
      </c>
      <c r="J16" s="41">
        <v>1</v>
      </c>
      <c r="K16" s="18" t="s">
        <v>51</v>
      </c>
      <c r="L16" s="6" t="s">
        <v>93</v>
      </c>
      <c r="M16" s="6" t="s">
        <v>52</v>
      </c>
      <c r="N16" s="41">
        <v>2.33</v>
      </c>
      <c r="O16" s="34">
        <f ca="1">IF(H16="","",J16*(1/INDIRECT($H16))/INDEX('Fixed inputs'!$D$65:$D$69,MATCH($C16,'Fixed inputs'!$B$65:$B$69,0)))</f>
        <v>3.4318032066769165E-2</v>
      </c>
      <c r="P16" s="35">
        <f ca="1">IF(L16="","",N16*(1/(INDIRECT($L16))/INDEX('Fixed inputs'!$D$65:$D$69,MATCH($C16,'Fixed inputs'!$B$65:$B$69,0))))</f>
        <v>9.2754777070063688E-2</v>
      </c>
      <c r="Q16" s="36">
        <f t="shared" ca="1" si="0"/>
        <v>0.12707280913683286</v>
      </c>
      <c r="R16" s="9"/>
    </row>
    <row r="17" spans="3:18" x14ac:dyDescent="0.6">
      <c r="C17" s="25" t="s">
        <v>5</v>
      </c>
      <c r="D17" s="26" t="s">
        <v>34</v>
      </c>
      <c r="E17" s="26">
        <f>'Commodity inputs and calcs'!C35</f>
        <v>2019</v>
      </c>
      <c r="F17" s="27" t="str">
        <f>'Commodity inputs and calcs'!D35</f>
        <v>Q2</v>
      </c>
      <c r="G17" s="18" t="s">
        <v>51</v>
      </c>
      <c r="H17" s="6" t="s">
        <v>91</v>
      </c>
      <c r="I17" s="6" t="s">
        <v>52</v>
      </c>
      <c r="J17" s="41">
        <v>1</v>
      </c>
      <c r="K17" s="18" t="s">
        <v>51</v>
      </c>
      <c r="L17" s="6" t="s">
        <v>93</v>
      </c>
      <c r="M17" s="6" t="s">
        <v>52</v>
      </c>
      <c r="N17" s="41">
        <v>2.33</v>
      </c>
      <c r="O17" s="34">
        <f ca="1">IF(H17="","",J17*(1/INDIRECT($H17))/INDEX('Fixed inputs'!$D$65:$D$69,MATCH($C17,'Fixed inputs'!$B$65:$B$69,0)))</f>
        <v>3.4318032066769165E-2</v>
      </c>
      <c r="P17" s="35">
        <f ca="1">IF(L17="","",N17*(1/(INDIRECT($L17))/INDEX('Fixed inputs'!$D$65:$D$69,MATCH($C17,'Fixed inputs'!$B$65:$B$69,0))))</f>
        <v>9.2754777070063688E-2</v>
      </c>
      <c r="Q17" s="36">
        <f t="shared" ca="1" si="0"/>
        <v>0.12707280913683286</v>
      </c>
      <c r="R17" s="9"/>
    </row>
    <row r="18" spans="3:18" x14ac:dyDescent="0.6">
      <c r="C18" s="25" t="s">
        <v>5</v>
      </c>
      <c r="D18" s="26" t="s">
        <v>34</v>
      </c>
      <c r="E18" s="26">
        <f>'Commodity inputs and calcs'!C36</f>
        <v>2019</v>
      </c>
      <c r="F18" s="27" t="str">
        <f>'Commodity inputs and calcs'!D36</f>
        <v>Q3</v>
      </c>
      <c r="G18" s="18" t="s">
        <v>51</v>
      </c>
      <c r="H18" s="6" t="s">
        <v>91</v>
      </c>
      <c r="I18" s="6" t="s">
        <v>52</v>
      </c>
      <c r="J18" s="41">
        <v>1</v>
      </c>
      <c r="K18" s="18" t="s">
        <v>51</v>
      </c>
      <c r="L18" s="6" t="s">
        <v>93</v>
      </c>
      <c r="M18" s="6" t="s">
        <v>52</v>
      </c>
      <c r="N18" s="41">
        <v>2.33</v>
      </c>
      <c r="O18" s="34">
        <f ca="1">IF(H18="","",J18*(1/INDIRECT($H18))/INDEX('Fixed inputs'!$D$65:$D$69,MATCH($C18,'Fixed inputs'!$B$65:$B$69,0)))</f>
        <v>3.4318032066769165E-2</v>
      </c>
      <c r="P18" s="35">
        <f ca="1">IF(L18="","",N18*(1/(INDIRECT($L18))/INDEX('Fixed inputs'!$D$65:$D$69,MATCH($C18,'Fixed inputs'!$B$65:$B$69,0))))</f>
        <v>9.2754777070063688E-2</v>
      </c>
      <c r="Q18" s="36">
        <f t="shared" ca="1" si="0"/>
        <v>0.12707280913683286</v>
      </c>
      <c r="R18" s="9"/>
    </row>
    <row r="19" spans="3:18" x14ac:dyDescent="0.6">
      <c r="C19" s="25" t="s">
        <v>5</v>
      </c>
      <c r="D19" s="26" t="s">
        <v>34</v>
      </c>
      <c r="E19" s="26">
        <f>'Commodity inputs and calcs'!C37</f>
        <v>2019</v>
      </c>
      <c r="F19" s="27" t="str">
        <f>'Commodity inputs and calcs'!D37</f>
        <v>Q4</v>
      </c>
      <c r="G19" s="18" t="s">
        <v>51</v>
      </c>
      <c r="H19" s="6" t="s">
        <v>91</v>
      </c>
      <c r="I19" s="6" t="s">
        <v>52</v>
      </c>
      <c r="J19" s="41">
        <v>1</v>
      </c>
      <c r="K19" s="18" t="s">
        <v>51</v>
      </c>
      <c r="L19" s="6" t="s">
        <v>93</v>
      </c>
      <c r="M19" s="6" t="s">
        <v>52</v>
      </c>
      <c r="N19" s="41">
        <v>2.33</v>
      </c>
      <c r="O19" s="34">
        <f ca="1">IF(H19="","",J19*(1/INDIRECT($H19))/INDEX('Fixed inputs'!$D$65:$D$69,MATCH($C19,'Fixed inputs'!$B$65:$B$69,0)))</f>
        <v>3.4318032066769165E-2</v>
      </c>
      <c r="P19" s="35">
        <f ca="1">IF(L19="","",N19*(1/(INDIRECT($L19))/INDEX('Fixed inputs'!$D$65:$D$69,MATCH($C19,'Fixed inputs'!$B$65:$B$69,0))))</f>
        <v>9.2754777070063688E-2</v>
      </c>
      <c r="Q19" s="36">
        <f t="shared" ca="1" si="0"/>
        <v>0.12707280913683286</v>
      </c>
      <c r="R19" s="9"/>
    </row>
    <row r="20" spans="3:18" x14ac:dyDescent="0.6">
      <c r="C20" s="25" t="s">
        <v>5</v>
      </c>
      <c r="D20" s="26" t="s">
        <v>34</v>
      </c>
      <c r="E20" s="26">
        <f>'Commodity inputs and calcs'!C38</f>
        <v>2020</v>
      </c>
      <c r="F20" s="27" t="str">
        <f>'Commodity inputs and calcs'!D38</f>
        <v>Q1</v>
      </c>
      <c r="G20" s="18" t="s">
        <v>51</v>
      </c>
      <c r="H20" s="6" t="s">
        <v>91</v>
      </c>
      <c r="I20" s="6" t="s">
        <v>52</v>
      </c>
      <c r="J20" s="41">
        <v>1</v>
      </c>
      <c r="K20" s="18" t="s">
        <v>51</v>
      </c>
      <c r="L20" s="6" t="s">
        <v>93</v>
      </c>
      <c r="M20" s="6" t="s">
        <v>52</v>
      </c>
      <c r="N20" s="41">
        <v>2.33</v>
      </c>
      <c r="O20" s="34">
        <f ca="1">IF(H20="","",J20*(1/INDIRECT($H20))/INDEX('Fixed inputs'!$D$65:$D$69,MATCH($C20,'Fixed inputs'!$B$65:$B$69,0)))</f>
        <v>3.4318032066769165E-2</v>
      </c>
      <c r="P20" s="35">
        <f ca="1">IF(L20="","",N20*(1/(INDIRECT($L20))/INDEX('Fixed inputs'!$D$65:$D$69,MATCH($C20,'Fixed inputs'!$B$65:$B$69,0))))</f>
        <v>9.2754777070063688E-2</v>
      </c>
      <c r="Q20" s="36">
        <f t="shared" ca="1" si="0"/>
        <v>0.12707280913683286</v>
      </c>
      <c r="R20" s="9"/>
    </row>
    <row r="21" spans="3:18" x14ac:dyDescent="0.6">
      <c r="C21" s="25" t="s">
        <v>5</v>
      </c>
      <c r="D21" s="26" t="s">
        <v>34</v>
      </c>
      <c r="E21" s="26">
        <f>'Commodity inputs and calcs'!C39</f>
        <v>2020</v>
      </c>
      <c r="F21" s="27" t="str">
        <f>'Commodity inputs and calcs'!D39</f>
        <v>Q2</v>
      </c>
      <c r="G21" s="18" t="s">
        <v>51</v>
      </c>
      <c r="H21" s="6" t="s">
        <v>91</v>
      </c>
      <c r="I21" s="6" t="s">
        <v>52</v>
      </c>
      <c r="J21" s="41">
        <v>1</v>
      </c>
      <c r="K21" s="18" t="s">
        <v>51</v>
      </c>
      <c r="L21" s="6" t="s">
        <v>93</v>
      </c>
      <c r="M21" s="6" t="s">
        <v>52</v>
      </c>
      <c r="N21" s="41">
        <v>2.33</v>
      </c>
      <c r="O21" s="34">
        <f ca="1">IF(H21="","",J21*(1/INDIRECT($H21))/INDEX('Fixed inputs'!$D$65:$D$69,MATCH($C21,'Fixed inputs'!$B$65:$B$69,0)))</f>
        <v>3.4318032066769165E-2</v>
      </c>
      <c r="P21" s="35">
        <f ca="1">IF(L21="","",N21*(1/(INDIRECT($L21))/INDEX('Fixed inputs'!$D$65:$D$69,MATCH($C21,'Fixed inputs'!$B$65:$B$69,0))))</f>
        <v>9.2754777070063688E-2</v>
      </c>
      <c r="Q21" s="36">
        <f t="shared" ca="1" si="0"/>
        <v>0.12707280913683286</v>
      </c>
      <c r="R21" s="9"/>
    </row>
    <row r="22" spans="3:18" x14ac:dyDescent="0.6">
      <c r="C22" s="25" t="s">
        <v>5</v>
      </c>
      <c r="D22" s="26" t="s">
        <v>34</v>
      </c>
      <c r="E22" s="26">
        <f>'Commodity inputs and calcs'!C40</f>
        <v>2020</v>
      </c>
      <c r="F22" s="27" t="str">
        <f>'Commodity inputs and calcs'!D40</f>
        <v>Q3</v>
      </c>
      <c r="G22" s="18" t="s">
        <v>51</v>
      </c>
      <c r="H22" s="6" t="s">
        <v>91</v>
      </c>
      <c r="I22" s="6" t="s">
        <v>52</v>
      </c>
      <c r="J22" s="41">
        <v>1</v>
      </c>
      <c r="K22" s="18" t="s">
        <v>51</v>
      </c>
      <c r="L22" s="6" t="s">
        <v>93</v>
      </c>
      <c r="M22" s="6" t="s">
        <v>52</v>
      </c>
      <c r="N22" s="41">
        <v>2.33</v>
      </c>
      <c r="O22" s="34">
        <f ca="1">IF(H22="","",J22*(1/INDIRECT($H22))/INDEX('Fixed inputs'!$D$65:$D$69,MATCH($C22,'Fixed inputs'!$B$65:$B$69,0)))</f>
        <v>3.4318032066769165E-2</v>
      </c>
      <c r="P22" s="35">
        <f ca="1">IF(L22="","",N22*(1/(INDIRECT($L22))/INDEX('Fixed inputs'!$D$65:$D$69,MATCH($C22,'Fixed inputs'!$B$65:$B$69,0))))</f>
        <v>9.2754777070063688E-2</v>
      </c>
      <c r="Q22" s="36">
        <f t="shared" ca="1" si="0"/>
        <v>0.12707280913683286</v>
      </c>
      <c r="R22" s="9"/>
    </row>
    <row r="23" spans="3:18" x14ac:dyDescent="0.6">
      <c r="C23" s="25" t="s">
        <v>5</v>
      </c>
      <c r="D23" s="26" t="s">
        <v>34</v>
      </c>
      <c r="E23" s="26">
        <f>'Commodity inputs and calcs'!C41</f>
        <v>2020</v>
      </c>
      <c r="F23" s="27" t="str">
        <f>'Commodity inputs and calcs'!D41</f>
        <v>Q4</v>
      </c>
      <c r="G23" s="18" t="s">
        <v>51</v>
      </c>
      <c r="H23" s="6" t="s">
        <v>91</v>
      </c>
      <c r="I23" s="6" t="s">
        <v>52</v>
      </c>
      <c r="J23" s="41">
        <v>1</v>
      </c>
      <c r="K23" s="18" t="s">
        <v>51</v>
      </c>
      <c r="L23" s="6" t="s">
        <v>93</v>
      </c>
      <c r="M23" s="6" t="s">
        <v>52</v>
      </c>
      <c r="N23" s="41">
        <v>2.33</v>
      </c>
      <c r="O23" s="34">
        <f ca="1">IF(H23="","",J23*(1/INDIRECT($H23))/INDEX('Fixed inputs'!$D$65:$D$69,MATCH($C23,'Fixed inputs'!$B$65:$B$69,0)))</f>
        <v>3.4318032066769165E-2</v>
      </c>
      <c r="P23" s="35">
        <f ca="1">IF(L23="","",N23*(1/(INDIRECT($L23))/INDEX('Fixed inputs'!$D$65:$D$69,MATCH($C23,'Fixed inputs'!$B$65:$B$69,0))))</f>
        <v>9.2754777070063688E-2</v>
      </c>
      <c r="Q23" s="36">
        <f t="shared" ca="1" si="0"/>
        <v>0.12707280913683286</v>
      </c>
      <c r="R23" s="9"/>
    </row>
    <row r="24" spans="3:18" x14ac:dyDescent="0.6">
      <c r="C24" s="25" t="s">
        <v>5</v>
      </c>
      <c r="D24" s="26" t="s">
        <v>34</v>
      </c>
      <c r="E24" s="26">
        <f>'Commodity inputs and calcs'!C42</f>
        <v>2021</v>
      </c>
      <c r="F24" s="27" t="str">
        <f>'Commodity inputs and calcs'!D42</f>
        <v>Q1</v>
      </c>
      <c r="G24" s="18" t="s">
        <v>51</v>
      </c>
      <c r="H24" s="6" t="s">
        <v>91</v>
      </c>
      <c r="I24" s="6" t="s">
        <v>52</v>
      </c>
      <c r="J24" s="41">
        <v>1</v>
      </c>
      <c r="K24" s="18" t="s">
        <v>51</v>
      </c>
      <c r="L24" s="6" t="s">
        <v>93</v>
      </c>
      <c r="M24" s="6" t="s">
        <v>52</v>
      </c>
      <c r="N24" s="41">
        <v>2.33</v>
      </c>
      <c r="O24" s="34">
        <f ca="1">IF(H24="","",J24*(1/INDIRECT($H24))/INDEX('Fixed inputs'!$D$65:$D$69,MATCH($C24,'Fixed inputs'!$B$65:$B$69,0)))</f>
        <v>3.4318032066769165E-2</v>
      </c>
      <c r="P24" s="35">
        <f ca="1">IF(L24="","",N24*(1/(INDIRECT($L24))/INDEX('Fixed inputs'!$D$65:$D$69,MATCH($C24,'Fixed inputs'!$B$65:$B$69,0))))</f>
        <v>9.2754777070063688E-2</v>
      </c>
      <c r="Q24" s="36">
        <f t="shared" ca="1" si="0"/>
        <v>0.12707280913683286</v>
      </c>
      <c r="R24" s="9"/>
    </row>
    <row r="25" spans="3:18" x14ac:dyDescent="0.6">
      <c r="C25" s="25" t="s">
        <v>5</v>
      </c>
      <c r="D25" s="26" t="s">
        <v>34</v>
      </c>
      <c r="E25" s="26">
        <f>'Commodity inputs and calcs'!C43</f>
        <v>2021</v>
      </c>
      <c r="F25" s="27" t="str">
        <f>'Commodity inputs and calcs'!D43</f>
        <v>Q2</v>
      </c>
      <c r="G25" s="18" t="s">
        <v>51</v>
      </c>
      <c r="H25" s="6" t="s">
        <v>91</v>
      </c>
      <c r="I25" s="6" t="s">
        <v>52</v>
      </c>
      <c r="J25" s="41">
        <v>1</v>
      </c>
      <c r="K25" s="18" t="s">
        <v>51</v>
      </c>
      <c r="L25" s="6" t="s">
        <v>93</v>
      </c>
      <c r="M25" s="6" t="s">
        <v>52</v>
      </c>
      <c r="N25" s="41">
        <v>2.33</v>
      </c>
      <c r="O25" s="34">
        <f ca="1">IF(H25="","",J25*(1/INDIRECT($H25))/INDEX('Fixed inputs'!$D$65:$D$69,MATCH($C25,'Fixed inputs'!$B$65:$B$69,0)))</f>
        <v>3.4318032066769165E-2</v>
      </c>
      <c r="P25" s="35">
        <f ca="1">IF(L25="","",N25*(1/(INDIRECT($L25))/INDEX('Fixed inputs'!$D$65:$D$69,MATCH($C25,'Fixed inputs'!$B$65:$B$69,0))))</f>
        <v>9.2754777070063688E-2</v>
      </c>
      <c r="Q25" s="36">
        <f t="shared" ca="1" si="0"/>
        <v>0.12707280913683286</v>
      </c>
      <c r="R25" s="9"/>
    </row>
    <row r="26" spans="3:18" x14ac:dyDescent="0.6">
      <c r="C26" s="25" t="s">
        <v>5</v>
      </c>
      <c r="D26" s="26" t="s">
        <v>34</v>
      </c>
      <c r="E26" s="26">
        <f>'Commodity inputs and calcs'!C44</f>
        <v>2021</v>
      </c>
      <c r="F26" s="27" t="str">
        <f>'Commodity inputs and calcs'!D44</f>
        <v>Q3</v>
      </c>
      <c r="G26" s="18" t="s">
        <v>51</v>
      </c>
      <c r="H26" s="6" t="s">
        <v>91</v>
      </c>
      <c r="I26" s="6" t="s">
        <v>52</v>
      </c>
      <c r="J26" s="41">
        <v>1</v>
      </c>
      <c r="K26" s="18" t="s">
        <v>51</v>
      </c>
      <c r="L26" s="6" t="s">
        <v>93</v>
      </c>
      <c r="M26" s="6" t="s">
        <v>52</v>
      </c>
      <c r="N26" s="41">
        <v>2.33</v>
      </c>
      <c r="O26" s="34">
        <f ca="1">IF(H26="","",J26*(1/INDIRECT($H26))/INDEX('Fixed inputs'!$D$65:$D$69,MATCH($C26,'Fixed inputs'!$B$65:$B$69,0)))</f>
        <v>3.4318032066769165E-2</v>
      </c>
      <c r="P26" s="35">
        <f ca="1">IF(L26="","",N26*(1/(INDIRECT($L26))/INDEX('Fixed inputs'!$D$65:$D$69,MATCH($C26,'Fixed inputs'!$B$65:$B$69,0))))</f>
        <v>9.2754777070063688E-2</v>
      </c>
      <c r="Q26" s="36">
        <f t="shared" ca="1" si="0"/>
        <v>0.12707280913683286</v>
      </c>
      <c r="R26" s="9"/>
    </row>
    <row r="27" spans="3:18" x14ac:dyDescent="0.6">
      <c r="C27" s="25" t="s">
        <v>5</v>
      </c>
      <c r="D27" s="26" t="s">
        <v>34</v>
      </c>
      <c r="E27" s="26">
        <f>'Commodity inputs and calcs'!C45</f>
        <v>2021</v>
      </c>
      <c r="F27" s="27" t="str">
        <f>'Commodity inputs and calcs'!D45</f>
        <v>Q4</v>
      </c>
      <c r="G27" s="18" t="s">
        <v>51</v>
      </c>
      <c r="H27" s="6" t="s">
        <v>91</v>
      </c>
      <c r="I27" s="6" t="s">
        <v>52</v>
      </c>
      <c r="J27" s="41">
        <v>1</v>
      </c>
      <c r="K27" s="18" t="s">
        <v>51</v>
      </c>
      <c r="L27" s="6" t="s">
        <v>93</v>
      </c>
      <c r="M27" s="6" t="s">
        <v>52</v>
      </c>
      <c r="N27" s="41">
        <v>2.33</v>
      </c>
      <c r="O27" s="34">
        <f ca="1">IF(H27="","",J27*(1/INDIRECT($H27))/INDEX('Fixed inputs'!$D$65:$D$69,MATCH($C27,'Fixed inputs'!$B$65:$B$69,0)))</f>
        <v>3.4318032066769165E-2</v>
      </c>
      <c r="P27" s="35">
        <f ca="1">IF(L27="","",N27*(1/(INDIRECT($L27))/INDEX('Fixed inputs'!$D$65:$D$69,MATCH($C27,'Fixed inputs'!$B$65:$B$69,0))))</f>
        <v>9.2754777070063688E-2</v>
      </c>
      <c r="Q27" s="36">
        <f t="shared" ca="1" si="0"/>
        <v>0.12707280913683286</v>
      </c>
      <c r="R27" s="9"/>
    </row>
    <row r="28" spans="3:18" x14ac:dyDescent="0.6">
      <c r="C28" s="25" t="s">
        <v>5</v>
      </c>
      <c r="D28" s="26" t="s">
        <v>34</v>
      </c>
      <c r="E28" s="26">
        <f>'Commodity inputs and calcs'!C46</f>
        <v>2022</v>
      </c>
      <c r="F28" s="27" t="str">
        <f>'Commodity inputs and calcs'!D46</f>
        <v>Q1</v>
      </c>
      <c r="G28" s="18" t="s">
        <v>51</v>
      </c>
      <c r="H28" s="6" t="s">
        <v>91</v>
      </c>
      <c r="I28" s="6" t="s">
        <v>52</v>
      </c>
      <c r="J28" s="41">
        <v>1</v>
      </c>
      <c r="K28" s="18" t="s">
        <v>51</v>
      </c>
      <c r="L28" s="6" t="s">
        <v>93</v>
      </c>
      <c r="M28" s="6" t="s">
        <v>52</v>
      </c>
      <c r="N28" s="41">
        <v>2.33</v>
      </c>
      <c r="O28" s="34">
        <f ca="1">IF(H28="","",J28*(1/INDIRECT($H28))/INDEX('Fixed inputs'!$D$65:$D$69,MATCH($C28,'Fixed inputs'!$B$65:$B$69,0)))</f>
        <v>3.4318032066769165E-2</v>
      </c>
      <c r="P28" s="35">
        <f ca="1">IF(L28="","",N28*(1/(INDIRECT($L28))/INDEX('Fixed inputs'!$D$65:$D$69,MATCH($C28,'Fixed inputs'!$B$65:$B$69,0))))</f>
        <v>9.2754777070063688E-2</v>
      </c>
      <c r="Q28" s="36">
        <f t="shared" ca="1" si="0"/>
        <v>0.12707280913683286</v>
      </c>
      <c r="R28" s="9"/>
    </row>
    <row r="29" spans="3:18" x14ac:dyDescent="0.6">
      <c r="C29" s="25" t="s">
        <v>5</v>
      </c>
      <c r="D29" s="26" t="s">
        <v>34</v>
      </c>
      <c r="E29" s="26">
        <f>'Commodity inputs and calcs'!C47</f>
        <v>2022</v>
      </c>
      <c r="F29" s="27" t="str">
        <f>'Commodity inputs and calcs'!D47</f>
        <v>Q2</v>
      </c>
      <c r="G29" s="18" t="s">
        <v>51</v>
      </c>
      <c r="H29" s="6" t="s">
        <v>91</v>
      </c>
      <c r="I29" s="6" t="s">
        <v>52</v>
      </c>
      <c r="J29" s="41">
        <v>1</v>
      </c>
      <c r="K29" s="18" t="s">
        <v>51</v>
      </c>
      <c r="L29" s="6" t="s">
        <v>93</v>
      </c>
      <c r="M29" s="6" t="s">
        <v>52</v>
      </c>
      <c r="N29" s="41">
        <v>2.33</v>
      </c>
      <c r="O29" s="34">
        <f ca="1">IF(H29="","",J29*(1/INDIRECT($H29))/INDEX('Fixed inputs'!$D$65:$D$69,MATCH($C29,'Fixed inputs'!$B$65:$B$69,0)))</f>
        <v>3.4318032066769165E-2</v>
      </c>
      <c r="P29" s="35">
        <f ca="1">IF(L29="","",N29*(1/(INDIRECT($L29))/INDEX('Fixed inputs'!$D$65:$D$69,MATCH($C29,'Fixed inputs'!$B$65:$B$69,0))))</f>
        <v>9.2754777070063688E-2</v>
      </c>
      <c r="Q29" s="36">
        <f t="shared" ca="1" si="0"/>
        <v>0.12707280913683286</v>
      </c>
      <c r="R29" s="9"/>
    </row>
    <row r="30" spans="3:18" x14ac:dyDescent="0.6">
      <c r="C30" s="25" t="s">
        <v>5</v>
      </c>
      <c r="D30" s="26" t="s">
        <v>34</v>
      </c>
      <c r="E30" s="26">
        <f>'Commodity inputs and calcs'!C48</f>
        <v>2022</v>
      </c>
      <c r="F30" s="27" t="str">
        <f>'Commodity inputs and calcs'!D48</f>
        <v>Q3</v>
      </c>
      <c r="G30" s="18" t="s">
        <v>51</v>
      </c>
      <c r="H30" s="6" t="s">
        <v>91</v>
      </c>
      <c r="I30" s="6" t="s">
        <v>52</v>
      </c>
      <c r="J30" s="41">
        <v>1</v>
      </c>
      <c r="K30" s="18" t="s">
        <v>51</v>
      </c>
      <c r="L30" s="6" t="s">
        <v>93</v>
      </c>
      <c r="M30" s="6" t="s">
        <v>52</v>
      </c>
      <c r="N30" s="41">
        <v>2.33</v>
      </c>
      <c r="O30" s="34">
        <f ca="1">IF(H30="","",J30*(1/INDIRECT($H30))/INDEX('Fixed inputs'!$D$65:$D$69,MATCH($C30,'Fixed inputs'!$B$65:$B$69,0)))</f>
        <v>3.4318032066769165E-2</v>
      </c>
      <c r="P30" s="35">
        <f ca="1">IF(L30="","",N30*(1/(INDIRECT($L30))/INDEX('Fixed inputs'!$D$65:$D$69,MATCH($C30,'Fixed inputs'!$B$65:$B$69,0))))</f>
        <v>9.2754777070063688E-2</v>
      </c>
      <c r="Q30" s="36">
        <f t="shared" ca="1" si="0"/>
        <v>0.12707280913683286</v>
      </c>
      <c r="R30" s="9"/>
    </row>
    <row r="31" spans="3:18" x14ac:dyDescent="0.6">
      <c r="C31" s="25" t="s">
        <v>5</v>
      </c>
      <c r="D31" s="26" t="s">
        <v>34</v>
      </c>
      <c r="E31" s="26">
        <f>'Commodity inputs and calcs'!C49</f>
        <v>2022</v>
      </c>
      <c r="F31" s="27" t="str">
        <f>'Commodity inputs and calcs'!D49</f>
        <v>Q4</v>
      </c>
      <c r="G31" s="18" t="s">
        <v>51</v>
      </c>
      <c r="H31" s="6" t="s">
        <v>91</v>
      </c>
      <c r="I31" s="6" t="s">
        <v>52</v>
      </c>
      <c r="J31" s="41">
        <v>1</v>
      </c>
      <c r="K31" s="18" t="s">
        <v>51</v>
      </c>
      <c r="L31" s="6" t="s">
        <v>93</v>
      </c>
      <c r="M31" s="6" t="s">
        <v>52</v>
      </c>
      <c r="N31" s="41">
        <v>2.33</v>
      </c>
      <c r="O31" s="34">
        <f ca="1">IF(H31="","",J31*(1/INDIRECT($H31))/INDEX('Fixed inputs'!$D$65:$D$69,MATCH($C31,'Fixed inputs'!$B$65:$B$69,0)))</f>
        <v>3.4318032066769165E-2</v>
      </c>
      <c r="P31" s="35">
        <f ca="1">IF(L31="","",N31*(1/(INDIRECT($L31))/INDEX('Fixed inputs'!$D$65:$D$69,MATCH($C31,'Fixed inputs'!$B$65:$B$69,0))))</f>
        <v>9.2754777070063688E-2</v>
      </c>
      <c r="Q31" s="36">
        <f t="shared" ca="1" si="0"/>
        <v>0.12707280913683286</v>
      </c>
      <c r="R31" s="9"/>
    </row>
    <row r="32" spans="3:18" x14ac:dyDescent="0.6">
      <c r="C32" s="25" t="s">
        <v>5</v>
      </c>
      <c r="D32" s="26" t="s">
        <v>34</v>
      </c>
      <c r="E32" s="26">
        <f>'Commodity inputs and calcs'!C50</f>
        <v>2023</v>
      </c>
      <c r="F32" s="27" t="str">
        <f>'Commodity inputs and calcs'!D50</f>
        <v>Q1</v>
      </c>
      <c r="G32" s="18" t="s">
        <v>51</v>
      </c>
      <c r="H32" s="6" t="s">
        <v>91</v>
      </c>
      <c r="I32" s="6" t="s">
        <v>52</v>
      </c>
      <c r="J32" s="41">
        <v>1</v>
      </c>
      <c r="K32" s="18" t="s">
        <v>51</v>
      </c>
      <c r="L32" s="6" t="s">
        <v>93</v>
      </c>
      <c r="M32" s="6" t="s">
        <v>52</v>
      </c>
      <c r="N32" s="41">
        <v>2.33</v>
      </c>
      <c r="O32" s="34">
        <f ca="1">IF(H32="","",J32*(1/INDIRECT($H32))/INDEX('Fixed inputs'!$D$65:$D$69,MATCH($C32,'Fixed inputs'!$B$65:$B$69,0)))</f>
        <v>3.4318032066769165E-2</v>
      </c>
      <c r="P32" s="35">
        <f ca="1">IF(L32="","",N32*(1/(INDIRECT($L32))/INDEX('Fixed inputs'!$D$65:$D$69,MATCH($C32,'Fixed inputs'!$B$65:$B$69,0))))</f>
        <v>9.2754777070063688E-2</v>
      </c>
      <c r="Q32" s="36">
        <f t="shared" ca="1" si="0"/>
        <v>0.12707280913683286</v>
      </c>
      <c r="R32" s="9"/>
    </row>
    <row r="33" spans="3:18" x14ac:dyDescent="0.6">
      <c r="C33" s="25" t="s">
        <v>5</v>
      </c>
      <c r="D33" s="26" t="s">
        <v>34</v>
      </c>
      <c r="E33" s="26">
        <f>'Commodity inputs and calcs'!C51</f>
        <v>2023</v>
      </c>
      <c r="F33" s="27" t="str">
        <f>'Commodity inputs and calcs'!D51</f>
        <v>Q2</v>
      </c>
      <c r="G33" s="18" t="s">
        <v>51</v>
      </c>
      <c r="H33" s="6" t="s">
        <v>91</v>
      </c>
      <c r="I33" s="6" t="s">
        <v>52</v>
      </c>
      <c r="J33" s="41">
        <v>1</v>
      </c>
      <c r="K33" s="18" t="s">
        <v>51</v>
      </c>
      <c r="L33" s="6" t="s">
        <v>93</v>
      </c>
      <c r="M33" s="6" t="s">
        <v>52</v>
      </c>
      <c r="N33" s="41">
        <v>2.33</v>
      </c>
      <c r="O33" s="34">
        <f ca="1">IF(H33="","",J33*(1/INDIRECT($H33))/INDEX('Fixed inputs'!$D$65:$D$69,MATCH($C33,'Fixed inputs'!$B$65:$B$69,0)))</f>
        <v>3.4318032066769165E-2</v>
      </c>
      <c r="P33" s="35">
        <f ca="1">IF(L33="","",N33*(1/(INDIRECT($L33))/INDEX('Fixed inputs'!$D$65:$D$69,MATCH($C33,'Fixed inputs'!$B$65:$B$69,0))))</f>
        <v>9.2754777070063688E-2</v>
      </c>
      <c r="Q33" s="36">
        <f t="shared" ca="1" si="0"/>
        <v>0.12707280913683286</v>
      </c>
      <c r="R33" s="9"/>
    </row>
    <row r="34" spans="3:18" x14ac:dyDescent="0.6">
      <c r="C34" s="25" t="s">
        <v>5</v>
      </c>
      <c r="D34" s="26" t="s">
        <v>34</v>
      </c>
      <c r="E34" s="26">
        <f>'Commodity inputs and calcs'!C52</f>
        <v>2023</v>
      </c>
      <c r="F34" s="27" t="str">
        <f>'Commodity inputs and calcs'!D52</f>
        <v>Q3</v>
      </c>
      <c r="G34" s="18" t="s">
        <v>51</v>
      </c>
      <c r="H34" s="6" t="s">
        <v>91</v>
      </c>
      <c r="I34" s="6" t="s">
        <v>52</v>
      </c>
      <c r="J34" s="41">
        <v>1</v>
      </c>
      <c r="K34" s="18" t="s">
        <v>51</v>
      </c>
      <c r="L34" s="6" t="s">
        <v>93</v>
      </c>
      <c r="M34" s="6" t="s">
        <v>52</v>
      </c>
      <c r="N34" s="41">
        <v>2.33</v>
      </c>
      <c r="O34" s="34">
        <f ca="1">IF(H34="","",J34*(1/INDIRECT($H34))/INDEX('Fixed inputs'!$D$65:$D$69,MATCH($C34,'Fixed inputs'!$B$65:$B$69,0)))</f>
        <v>3.4318032066769165E-2</v>
      </c>
      <c r="P34" s="35">
        <f ca="1">IF(L34="","",N34*(1/(INDIRECT($L34))/INDEX('Fixed inputs'!$D$65:$D$69,MATCH($C34,'Fixed inputs'!$B$65:$B$69,0))))</f>
        <v>9.2754777070063688E-2</v>
      </c>
      <c r="Q34" s="36">
        <f t="shared" ca="1" si="0"/>
        <v>0.12707280913683286</v>
      </c>
      <c r="R34" s="9"/>
    </row>
    <row r="35" spans="3:18" x14ac:dyDescent="0.6">
      <c r="C35" s="25" t="s">
        <v>5</v>
      </c>
      <c r="D35" s="26" t="s">
        <v>34</v>
      </c>
      <c r="E35" s="26">
        <f>'Commodity inputs and calcs'!C53</f>
        <v>2023</v>
      </c>
      <c r="F35" s="27" t="str">
        <f>'Commodity inputs and calcs'!D53</f>
        <v>Q4</v>
      </c>
      <c r="G35" s="18" t="s">
        <v>51</v>
      </c>
      <c r="H35" s="6" t="s">
        <v>91</v>
      </c>
      <c r="I35" s="6" t="s">
        <v>52</v>
      </c>
      <c r="J35" s="41">
        <v>1</v>
      </c>
      <c r="K35" s="18" t="s">
        <v>51</v>
      </c>
      <c r="L35" s="6" t="s">
        <v>93</v>
      </c>
      <c r="M35" s="6" t="s">
        <v>52</v>
      </c>
      <c r="N35" s="41">
        <v>2.33</v>
      </c>
      <c r="O35" s="34">
        <f ca="1">IF(H35="","",J35*(1/INDIRECT($H35))/INDEX('Fixed inputs'!$D$65:$D$69,MATCH($C35,'Fixed inputs'!$B$65:$B$69,0)))</f>
        <v>3.4318032066769165E-2</v>
      </c>
      <c r="P35" s="35">
        <f ca="1">IF(L35="","",N35*(1/(INDIRECT($L35))/INDEX('Fixed inputs'!$D$65:$D$69,MATCH($C35,'Fixed inputs'!$B$65:$B$69,0))))</f>
        <v>9.2754777070063688E-2</v>
      </c>
      <c r="Q35" s="36">
        <f t="shared" ca="1" si="0"/>
        <v>0.12707280913683286</v>
      </c>
      <c r="R35" s="9"/>
    </row>
    <row r="36" spans="3:18" x14ac:dyDescent="0.6">
      <c r="C36" s="25" t="s">
        <v>5</v>
      </c>
      <c r="D36" s="26" t="s">
        <v>34</v>
      </c>
      <c r="E36" s="26">
        <f>'Commodity inputs and calcs'!C54</f>
        <v>2024</v>
      </c>
      <c r="F36" s="27" t="str">
        <f>'Commodity inputs and calcs'!D54</f>
        <v>Q1</v>
      </c>
      <c r="G36" s="18" t="s">
        <v>51</v>
      </c>
      <c r="H36" s="6" t="s">
        <v>91</v>
      </c>
      <c r="I36" s="6" t="s">
        <v>52</v>
      </c>
      <c r="J36" s="41">
        <v>1</v>
      </c>
      <c r="K36" s="18" t="s">
        <v>51</v>
      </c>
      <c r="L36" s="6" t="s">
        <v>93</v>
      </c>
      <c r="M36" s="6" t="s">
        <v>52</v>
      </c>
      <c r="N36" s="41">
        <v>2.33</v>
      </c>
      <c r="O36" s="34">
        <f ca="1">IF(H36="","",J36*(1/INDIRECT($H36))/INDEX('Fixed inputs'!$D$65:$D$69,MATCH($C36,'Fixed inputs'!$B$65:$B$69,0)))</f>
        <v>3.4318032066769165E-2</v>
      </c>
      <c r="P36" s="35">
        <f ca="1">IF(L36="","",N36*(1/(INDIRECT($L36))/INDEX('Fixed inputs'!$D$65:$D$69,MATCH($C36,'Fixed inputs'!$B$65:$B$69,0))))</f>
        <v>9.2754777070063688E-2</v>
      </c>
      <c r="Q36" s="36">
        <f t="shared" ca="1" si="0"/>
        <v>0.12707280913683286</v>
      </c>
      <c r="R36" s="9"/>
    </row>
    <row r="37" spans="3:18" x14ac:dyDescent="0.6">
      <c r="C37" s="25" t="s">
        <v>5</v>
      </c>
      <c r="D37" s="26" t="s">
        <v>34</v>
      </c>
      <c r="E37" s="26">
        <f>'Commodity inputs and calcs'!C55</f>
        <v>2024</v>
      </c>
      <c r="F37" s="27" t="str">
        <f>'Commodity inputs and calcs'!D55</f>
        <v>Q2</v>
      </c>
      <c r="G37" s="18" t="s">
        <v>51</v>
      </c>
      <c r="H37" s="6" t="s">
        <v>91</v>
      </c>
      <c r="I37" s="6" t="s">
        <v>52</v>
      </c>
      <c r="J37" s="41">
        <v>1</v>
      </c>
      <c r="K37" s="18" t="s">
        <v>51</v>
      </c>
      <c r="L37" s="6" t="s">
        <v>93</v>
      </c>
      <c r="M37" s="6" t="s">
        <v>52</v>
      </c>
      <c r="N37" s="41">
        <v>2.33</v>
      </c>
      <c r="O37" s="34">
        <f ca="1">IF(H37="","",J37*(1/INDIRECT($H37))/INDEX('Fixed inputs'!$D$65:$D$69,MATCH($C37,'Fixed inputs'!$B$65:$B$69,0)))</f>
        <v>3.4318032066769165E-2</v>
      </c>
      <c r="P37" s="35">
        <f ca="1">IF(L37="","",N37*(1/(INDIRECT($L37))/INDEX('Fixed inputs'!$D$65:$D$69,MATCH($C37,'Fixed inputs'!$B$65:$B$69,0))))</f>
        <v>9.2754777070063688E-2</v>
      </c>
      <c r="Q37" s="36">
        <f t="shared" ca="1" si="0"/>
        <v>0.12707280913683286</v>
      </c>
      <c r="R37" s="9"/>
    </row>
    <row r="38" spans="3:18" x14ac:dyDescent="0.6">
      <c r="C38" s="25" t="s">
        <v>5</v>
      </c>
      <c r="D38" s="26" t="s">
        <v>34</v>
      </c>
      <c r="E38" s="26">
        <f>'Commodity inputs and calcs'!C56</f>
        <v>2024</v>
      </c>
      <c r="F38" s="27" t="str">
        <f>'Commodity inputs and calcs'!D56</f>
        <v>Q3</v>
      </c>
      <c r="G38" s="18" t="s">
        <v>51</v>
      </c>
      <c r="H38" s="6" t="s">
        <v>91</v>
      </c>
      <c r="I38" s="6" t="s">
        <v>52</v>
      </c>
      <c r="J38" s="41">
        <v>1</v>
      </c>
      <c r="K38" s="18" t="s">
        <v>51</v>
      </c>
      <c r="L38" s="6" t="s">
        <v>93</v>
      </c>
      <c r="M38" s="6" t="s">
        <v>52</v>
      </c>
      <c r="N38" s="41">
        <v>2.33</v>
      </c>
      <c r="O38" s="34">
        <f ca="1">IF(H38="","",J38*(1/INDIRECT($H38))/INDEX('Fixed inputs'!$D$65:$D$69,MATCH($C38,'Fixed inputs'!$B$65:$B$69,0)))</f>
        <v>3.4318032066769165E-2</v>
      </c>
      <c r="P38" s="35">
        <f ca="1">IF(L38="","",N38*(1/(INDIRECT($L38))/INDEX('Fixed inputs'!$D$65:$D$69,MATCH($C38,'Fixed inputs'!$B$65:$B$69,0))))</f>
        <v>9.2754777070063688E-2</v>
      </c>
      <c r="Q38" s="36">
        <f t="shared" ca="1" si="0"/>
        <v>0.12707280913683286</v>
      </c>
      <c r="R38" s="9"/>
    </row>
    <row r="39" spans="3:18" x14ac:dyDescent="0.6">
      <c r="C39" s="25" t="s">
        <v>5</v>
      </c>
      <c r="D39" s="26" t="s">
        <v>34</v>
      </c>
      <c r="E39" s="26">
        <f>'Commodity inputs and calcs'!C57</f>
        <v>2024</v>
      </c>
      <c r="F39" s="27" t="str">
        <f>'Commodity inputs and calcs'!D57</f>
        <v>Q4</v>
      </c>
      <c r="G39" s="18" t="s">
        <v>51</v>
      </c>
      <c r="H39" s="6" t="s">
        <v>91</v>
      </c>
      <c r="I39" s="6" t="s">
        <v>52</v>
      </c>
      <c r="J39" s="41">
        <v>1</v>
      </c>
      <c r="K39" s="18" t="s">
        <v>51</v>
      </c>
      <c r="L39" s="6" t="s">
        <v>93</v>
      </c>
      <c r="M39" s="6" t="s">
        <v>52</v>
      </c>
      <c r="N39" s="41">
        <v>2.33</v>
      </c>
      <c r="O39" s="34">
        <f ca="1">IF(H39="","",J39*(1/INDIRECT($H39))/INDEX('Fixed inputs'!$D$65:$D$69,MATCH($C39,'Fixed inputs'!$B$65:$B$69,0)))</f>
        <v>3.4318032066769165E-2</v>
      </c>
      <c r="P39" s="35">
        <f ca="1">IF(L39="","",N39*(1/(INDIRECT($L39))/INDEX('Fixed inputs'!$D$65:$D$69,MATCH($C39,'Fixed inputs'!$B$65:$B$69,0))))</f>
        <v>9.2754777070063688E-2</v>
      </c>
      <c r="Q39" s="36">
        <f t="shared" ca="1" si="0"/>
        <v>0.12707280913683286</v>
      </c>
      <c r="R39" s="9"/>
    </row>
    <row r="40" spans="3:18" x14ac:dyDescent="0.6">
      <c r="C40" s="25" t="s">
        <v>5</v>
      </c>
      <c r="D40" s="26" t="s">
        <v>34</v>
      </c>
      <c r="E40" s="26">
        <f>'Commodity inputs and calcs'!C58</f>
        <v>2025</v>
      </c>
      <c r="F40" s="27" t="str">
        <f>'Commodity inputs and calcs'!D58</f>
        <v>Q1</v>
      </c>
      <c r="G40" s="18" t="s">
        <v>51</v>
      </c>
      <c r="H40" s="6" t="s">
        <v>91</v>
      </c>
      <c r="I40" s="6" t="s">
        <v>52</v>
      </c>
      <c r="J40" s="41">
        <v>1</v>
      </c>
      <c r="K40" s="18" t="s">
        <v>51</v>
      </c>
      <c r="L40" s="6" t="s">
        <v>93</v>
      </c>
      <c r="M40" s="6" t="s">
        <v>52</v>
      </c>
      <c r="N40" s="41">
        <v>2.33</v>
      </c>
      <c r="O40" s="34">
        <f ca="1">IF(H40="","",J40*(1/INDIRECT($H40))/INDEX('Fixed inputs'!$D$65:$D$69,MATCH($C40,'Fixed inputs'!$B$65:$B$69,0)))</f>
        <v>3.4318032066769165E-2</v>
      </c>
      <c r="P40" s="35">
        <f ca="1">IF(L40="","",N40*(1/(INDIRECT($L40))/INDEX('Fixed inputs'!$D$65:$D$69,MATCH($C40,'Fixed inputs'!$B$65:$B$69,0))))</f>
        <v>9.2754777070063688E-2</v>
      </c>
      <c r="Q40" s="36">
        <f t="shared" ca="1" si="0"/>
        <v>0.12707280913683286</v>
      </c>
      <c r="R40" s="9"/>
    </row>
    <row r="41" spans="3:18" x14ac:dyDescent="0.6">
      <c r="C41" s="25" t="s">
        <v>5</v>
      </c>
      <c r="D41" s="26" t="s">
        <v>34</v>
      </c>
      <c r="E41" s="26">
        <f>'Commodity inputs and calcs'!C59</f>
        <v>2025</v>
      </c>
      <c r="F41" s="27" t="str">
        <f>'Commodity inputs and calcs'!D59</f>
        <v>Q2</v>
      </c>
      <c r="G41" s="18" t="s">
        <v>51</v>
      </c>
      <c r="H41" s="6" t="s">
        <v>91</v>
      </c>
      <c r="I41" s="6" t="s">
        <v>52</v>
      </c>
      <c r="J41" s="41">
        <v>1</v>
      </c>
      <c r="K41" s="18" t="s">
        <v>51</v>
      </c>
      <c r="L41" s="6" t="s">
        <v>93</v>
      </c>
      <c r="M41" s="6" t="s">
        <v>52</v>
      </c>
      <c r="N41" s="41">
        <v>2.33</v>
      </c>
      <c r="O41" s="34">
        <f ca="1">IF(H41="","",J41*(1/INDIRECT($H41))/INDEX('Fixed inputs'!$D$65:$D$69,MATCH($C41,'Fixed inputs'!$B$65:$B$69,0)))</f>
        <v>3.4318032066769165E-2</v>
      </c>
      <c r="P41" s="35">
        <f ca="1">IF(L41="","",N41*(1/(INDIRECT($L41))/INDEX('Fixed inputs'!$D$65:$D$69,MATCH($C41,'Fixed inputs'!$B$65:$B$69,0))))</f>
        <v>9.2754777070063688E-2</v>
      </c>
      <c r="Q41" s="36">
        <f t="shared" ca="1" si="0"/>
        <v>0.12707280913683286</v>
      </c>
      <c r="R41" s="9"/>
    </row>
    <row r="42" spans="3:18" x14ac:dyDescent="0.6">
      <c r="C42" s="25" t="s">
        <v>5</v>
      </c>
      <c r="D42" s="26" t="s">
        <v>34</v>
      </c>
      <c r="E42" s="26">
        <f>'Commodity inputs and calcs'!C60</f>
        <v>2025</v>
      </c>
      <c r="F42" s="27" t="str">
        <f>'Commodity inputs and calcs'!D60</f>
        <v>Q3</v>
      </c>
      <c r="G42" s="18" t="s">
        <v>51</v>
      </c>
      <c r="H42" s="6" t="s">
        <v>91</v>
      </c>
      <c r="I42" s="6" t="s">
        <v>52</v>
      </c>
      <c r="J42" s="41">
        <v>1</v>
      </c>
      <c r="K42" s="18" t="s">
        <v>51</v>
      </c>
      <c r="L42" s="6" t="s">
        <v>93</v>
      </c>
      <c r="M42" s="6" t="s">
        <v>52</v>
      </c>
      <c r="N42" s="41">
        <v>2.33</v>
      </c>
      <c r="O42" s="34">
        <f ca="1">IF(H42="","",J42*(1/INDIRECT($H42))/INDEX('Fixed inputs'!$D$65:$D$69,MATCH($C42,'Fixed inputs'!$B$65:$B$69,0)))</f>
        <v>3.4318032066769165E-2</v>
      </c>
      <c r="P42" s="35">
        <f ca="1">IF(L42="","",N42*(1/(INDIRECT($L42))/INDEX('Fixed inputs'!$D$65:$D$69,MATCH($C42,'Fixed inputs'!$B$65:$B$69,0))))</f>
        <v>9.2754777070063688E-2</v>
      </c>
      <c r="Q42" s="36">
        <f t="shared" ca="1" si="0"/>
        <v>0.12707280913683286</v>
      </c>
      <c r="R42" s="9"/>
    </row>
    <row r="43" spans="3:18" x14ac:dyDescent="0.6">
      <c r="C43" s="25" t="s">
        <v>5</v>
      </c>
      <c r="D43" s="26" t="s">
        <v>34</v>
      </c>
      <c r="E43" s="26">
        <f>'Commodity inputs and calcs'!C61</f>
        <v>2025</v>
      </c>
      <c r="F43" s="27" t="str">
        <f>'Commodity inputs and calcs'!D61</f>
        <v>Q4</v>
      </c>
      <c r="G43" s="18" t="s">
        <v>51</v>
      </c>
      <c r="H43" s="6" t="s">
        <v>91</v>
      </c>
      <c r="I43" s="6" t="s">
        <v>52</v>
      </c>
      <c r="J43" s="41">
        <v>1</v>
      </c>
      <c r="K43" s="18" t="s">
        <v>51</v>
      </c>
      <c r="L43" s="6" t="s">
        <v>93</v>
      </c>
      <c r="M43" s="6" t="s">
        <v>52</v>
      </c>
      <c r="N43" s="41">
        <v>2.33</v>
      </c>
      <c r="O43" s="34">
        <f ca="1">IF(H43="","",J43*(1/INDIRECT($H43))/INDEX('Fixed inputs'!$D$65:$D$69,MATCH($C43,'Fixed inputs'!$B$65:$B$69,0)))</f>
        <v>3.4318032066769165E-2</v>
      </c>
      <c r="P43" s="35">
        <f ca="1">IF(L43="","",N43*(1/(INDIRECT($L43))/INDEX('Fixed inputs'!$D$65:$D$69,MATCH($C43,'Fixed inputs'!$B$65:$B$69,0))))</f>
        <v>9.2754777070063688E-2</v>
      </c>
      <c r="Q43" s="36">
        <f t="shared" ca="1" si="0"/>
        <v>0.12707280913683286</v>
      </c>
      <c r="R43" s="9"/>
    </row>
    <row r="44" spans="3:18" x14ac:dyDescent="0.6">
      <c r="C44" s="25" t="s">
        <v>5</v>
      </c>
      <c r="D44" s="26" t="s">
        <v>34</v>
      </c>
      <c r="E44" s="26">
        <f>'Commodity inputs and calcs'!C62</f>
        <v>2026</v>
      </c>
      <c r="F44" s="27" t="str">
        <f>'Commodity inputs and calcs'!D62</f>
        <v>Q1</v>
      </c>
      <c r="G44" s="18" t="s">
        <v>51</v>
      </c>
      <c r="H44" s="6" t="s">
        <v>91</v>
      </c>
      <c r="I44" s="6" t="s">
        <v>52</v>
      </c>
      <c r="J44" s="41">
        <v>1</v>
      </c>
      <c r="K44" s="18" t="s">
        <v>51</v>
      </c>
      <c r="L44" s="6" t="s">
        <v>93</v>
      </c>
      <c r="M44" s="6" t="s">
        <v>52</v>
      </c>
      <c r="N44" s="41">
        <v>2.33</v>
      </c>
      <c r="O44" s="34">
        <f ca="1">IF(H44="","",J44*(1/INDIRECT($H44))/INDEX('Fixed inputs'!$D$65:$D$69,MATCH($C44,'Fixed inputs'!$B$65:$B$69,0)))</f>
        <v>3.4318032066769165E-2</v>
      </c>
      <c r="P44" s="35">
        <f ca="1">IF(L44="","",N44*(1/(INDIRECT($L44))/INDEX('Fixed inputs'!$D$65:$D$69,MATCH($C44,'Fixed inputs'!$B$65:$B$69,0))))</f>
        <v>9.2754777070063688E-2</v>
      </c>
      <c r="Q44" s="36">
        <f t="shared" ca="1" si="0"/>
        <v>0.12707280913683286</v>
      </c>
      <c r="R44" s="9"/>
    </row>
    <row r="45" spans="3:18" x14ac:dyDescent="0.6">
      <c r="C45" s="25" t="s">
        <v>5</v>
      </c>
      <c r="D45" s="26" t="s">
        <v>34</v>
      </c>
      <c r="E45" s="26">
        <f>'Commodity inputs and calcs'!C63</f>
        <v>2026</v>
      </c>
      <c r="F45" s="27" t="str">
        <f>'Commodity inputs and calcs'!D63</f>
        <v>Q2</v>
      </c>
      <c r="G45" s="18" t="s">
        <v>51</v>
      </c>
      <c r="H45" s="6" t="s">
        <v>91</v>
      </c>
      <c r="I45" s="6" t="s">
        <v>52</v>
      </c>
      <c r="J45" s="41">
        <v>1</v>
      </c>
      <c r="K45" s="18" t="s">
        <v>51</v>
      </c>
      <c r="L45" s="6" t="s">
        <v>93</v>
      </c>
      <c r="M45" s="6" t="s">
        <v>52</v>
      </c>
      <c r="N45" s="41">
        <v>2.33</v>
      </c>
      <c r="O45" s="34">
        <f ca="1">IF(H45="","",J45*(1/INDIRECT($H45))/INDEX('Fixed inputs'!$D$65:$D$69,MATCH($C45,'Fixed inputs'!$B$65:$B$69,0)))</f>
        <v>3.4318032066769165E-2</v>
      </c>
      <c r="P45" s="35">
        <f ca="1">IF(L45="","",N45*(1/(INDIRECT($L45))/INDEX('Fixed inputs'!$D$65:$D$69,MATCH($C45,'Fixed inputs'!$B$65:$B$69,0))))</f>
        <v>9.2754777070063688E-2</v>
      </c>
      <c r="Q45" s="36">
        <f t="shared" ca="1" si="0"/>
        <v>0.12707280913683286</v>
      </c>
      <c r="R45" s="9"/>
    </row>
    <row r="46" spans="3:18" x14ac:dyDescent="0.6">
      <c r="C46" s="25" t="s">
        <v>5</v>
      </c>
      <c r="D46" s="26" t="s">
        <v>34</v>
      </c>
      <c r="E46" s="26">
        <f>'Commodity inputs and calcs'!C64</f>
        <v>2026</v>
      </c>
      <c r="F46" s="27" t="str">
        <f>'Commodity inputs and calcs'!D64</f>
        <v>Q3</v>
      </c>
      <c r="G46" s="18" t="s">
        <v>51</v>
      </c>
      <c r="H46" s="6" t="s">
        <v>91</v>
      </c>
      <c r="I46" s="6" t="s">
        <v>52</v>
      </c>
      <c r="J46" s="41">
        <v>1</v>
      </c>
      <c r="K46" s="18" t="s">
        <v>51</v>
      </c>
      <c r="L46" s="6" t="s">
        <v>93</v>
      </c>
      <c r="M46" s="6" t="s">
        <v>52</v>
      </c>
      <c r="N46" s="41">
        <v>2.33</v>
      </c>
      <c r="O46" s="34">
        <f ca="1">IF(H46="","",J46*(1/INDIRECT($H46))/INDEX('Fixed inputs'!$D$65:$D$69,MATCH($C46,'Fixed inputs'!$B$65:$B$69,0)))</f>
        <v>3.4318032066769165E-2</v>
      </c>
      <c r="P46" s="35">
        <f ca="1">IF(L46="","",N46*(1/(INDIRECT($L46))/INDEX('Fixed inputs'!$D$65:$D$69,MATCH($C46,'Fixed inputs'!$B$65:$B$69,0))))</f>
        <v>9.2754777070063688E-2</v>
      </c>
      <c r="Q46" s="36">
        <f t="shared" ca="1" si="0"/>
        <v>0.12707280913683286</v>
      </c>
      <c r="R46" s="9"/>
    </row>
    <row r="47" spans="3:18" x14ac:dyDescent="0.6">
      <c r="C47" s="25" t="s">
        <v>5</v>
      </c>
      <c r="D47" s="26" t="s">
        <v>34</v>
      </c>
      <c r="E47" s="26">
        <f>'Commodity inputs and calcs'!C65</f>
        <v>2026</v>
      </c>
      <c r="F47" s="27" t="str">
        <f>'Commodity inputs and calcs'!D65</f>
        <v>Q4</v>
      </c>
      <c r="G47" s="18" t="s">
        <v>51</v>
      </c>
      <c r="H47" s="6" t="s">
        <v>91</v>
      </c>
      <c r="I47" s="6" t="s">
        <v>52</v>
      </c>
      <c r="J47" s="41">
        <v>1</v>
      </c>
      <c r="K47" s="18" t="s">
        <v>51</v>
      </c>
      <c r="L47" s="6" t="s">
        <v>93</v>
      </c>
      <c r="M47" s="6" t="s">
        <v>52</v>
      </c>
      <c r="N47" s="41">
        <v>2.33</v>
      </c>
      <c r="O47" s="34">
        <f ca="1">IF(H47="","",J47*(1/INDIRECT($H47))/INDEX('Fixed inputs'!$D$65:$D$69,MATCH($C47,'Fixed inputs'!$B$65:$B$69,0)))</f>
        <v>3.4318032066769165E-2</v>
      </c>
      <c r="P47" s="35">
        <f ca="1">IF(L47="","",N47*(1/(INDIRECT($L47))/INDEX('Fixed inputs'!$D$65:$D$69,MATCH($C47,'Fixed inputs'!$B$65:$B$69,0))))</f>
        <v>9.2754777070063688E-2</v>
      </c>
      <c r="Q47" s="36">
        <f t="shared" ca="1" si="0"/>
        <v>0.12707280913683286</v>
      </c>
      <c r="R47" s="9"/>
    </row>
    <row r="48" spans="3:18" x14ac:dyDescent="0.6">
      <c r="C48" s="25" t="s">
        <v>5</v>
      </c>
      <c r="D48" s="26" t="s">
        <v>34</v>
      </c>
      <c r="E48" s="26">
        <f>'Commodity inputs and calcs'!C66</f>
        <v>2027</v>
      </c>
      <c r="F48" s="27" t="str">
        <f>'Commodity inputs and calcs'!D66</f>
        <v>Q1</v>
      </c>
      <c r="G48" s="18" t="s">
        <v>51</v>
      </c>
      <c r="H48" s="6" t="s">
        <v>91</v>
      </c>
      <c r="I48" s="6" t="s">
        <v>52</v>
      </c>
      <c r="J48" s="41">
        <v>1</v>
      </c>
      <c r="K48" s="18" t="s">
        <v>51</v>
      </c>
      <c r="L48" s="6" t="s">
        <v>93</v>
      </c>
      <c r="M48" s="6" t="s">
        <v>52</v>
      </c>
      <c r="N48" s="41">
        <v>2.33</v>
      </c>
      <c r="O48" s="34">
        <f ca="1">IF(H48="","",J48*(1/INDIRECT($H48))/INDEX('Fixed inputs'!$D$65:$D$69,MATCH($C48,'Fixed inputs'!$B$65:$B$69,0)))</f>
        <v>3.4318032066769165E-2</v>
      </c>
      <c r="P48" s="35">
        <f ca="1">IF(L48="","",N48*(1/(INDIRECT($L48))/INDEX('Fixed inputs'!$D$65:$D$69,MATCH($C48,'Fixed inputs'!$B$65:$B$69,0))))</f>
        <v>9.2754777070063688E-2</v>
      </c>
      <c r="Q48" s="36">
        <f t="shared" ca="1" si="0"/>
        <v>0.12707280913683286</v>
      </c>
      <c r="R48" s="9"/>
    </row>
    <row r="49" spans="3:18" x14ac:dyDescent="0.6">
      <c r="C49" s="25" t="s">
        <v>5</v>
      </c>
      <c r="D49" s="26" t="s">
        <v>34</v>
      </c>
      <c r="E49" s="26">
        <f>'Commodity inputs and calcs'!C67</f>
        <v>2027</v>
      </c>
      <c r="F49" s="27" t="str">
        <f>'Commodity inputs and calcs'!D67</f>
        <v>Q2</v>
      </c>
      <c r="G49" s="18" t="s">
        <v>51</v>
      </c>
      <c r="H49" s="6" t="s">
        <v>91</v>
      </c>
      <c r="I49" s="6" t="s">
        <v>52</v>
      </c>
      <c r="J49" s="41">
        <v>1</v>
      </c>
      <c r="K49" s="18" t="s">
        <v>51</v>
      </c>
      <c r="L49" s="6" t="s">
        <v>93</v>
      </c>
      <c r="M49" s="6" t="s">
        <v>52</v>
      </c>
      <c r="N49" s="41">
        <v>2.33</v>
      </c>
      <c r="O49" s="34">
        <f ca="1">IF(H49="","",J49*(1/INDIRECT($H49))/INDEX('Fixed inputs'!$D$65:$D$69,MATCH($C49,'Fixed inputs'!$B$65:$B$69,0)))</f>
        <v>3.4318032066769165E-2</v>
      </c>
      <c r="P49" s="35">
        <f ca="1">IF(L49="","",N49*(1/(INDIRECT($L49))/INDEX('Fixed inputs'!$D$65:$D$69,MATCH($C49,'Fixed inputs'!$B$65:$B$69,0))))</f>
        <v>9.2754777070063688E-2</v>
      </c>
      <c r="Q49" s="36">
        <f t="shared" ca="1" si="0"/>
        <v>0.12707280913683286</v>
      </c>
      <c r="R49" s="9"/>
    </row>
    <row r="50" spans="3:18" x14ac:dyDescent="0.6">
      <c r="C50" s="25" t="s">
        <v>5</v>
      </c>
      <c r="D50" s="26" t="s">
        <v>34</v>
      </c>
      <c r="E50" s="26">
        <f>'Commodity inputs and calcs'!C68</f>
        <v>2027</v>
      </c>
      <c r="F50" s="27" t="str">
        <f>'Commodity inputs and calcs'!D68</f>
        <v>Q3</v>
      </c>
      <c r="G50" s="18" t="s">
        <v>51</v>
      </c>
      <c r="H50" s="6" t="s">
        <v>91</v>
      </c>
      <c r="I50" s="6" t="s">
        <v>52</v>
      </c>
      <c r="J50" s="41">
        <v>1</v>
      </c>
      <c r="K50" s="18" t="s">
        <v>51</v>
      </c>
      <c r="L50" s="6" t="s">
        <v>93</v>
      </c>
      <c r="M50" s="6" t="s">
        <v>52</v>
      </c>
      <c r="N50" s="41">
        <v>2.33</v>
      </c>
      <c r="O50" s="34">
        <f ca="1">IF(H50="","",J50*(1/INDIRECT($H50))/INDEX('Fixed inputs'!$D$65:$D$69,MATCH($C50,'Fixed inputs'!$B$65:$B$69,0)))</f>
        <v>3.4318032066769165E-2</v>
      </c>
      <c r="P50" s="35">
        <f ca="1">IF(L50="","",N50*(1/(INDIRECT($L50))/INDEX('Fixed inputs'!$D$65:$D$69,MATCH($C50,'Fixed inputs'!$B$65:$B$69,0))))</f>
        <v>9.2754777070063688E-2</v>
      </c>
      <c r="Q50" s="36">
        <f t="shared" ca="1" si="0"/>
        <v>0.12707280913683286</v>
      </c>
      <c r="R50" s="9"/>
    </row>
    <row r="51" spans="3:18" x14ac:dyDescent="0.6">
      <c r="C51" s="25" t="s">
        <v>5</v>
      </c>
      <c r="D51" s="26" t="s">
        <v>34</v>
      </c>
      <c r="E51" s="26">
        <f>'Commodity inputs and calcs'!C69</f>
        <v>2027</v>
      </c>
      <c r="F51" s="27" t="str">
        <f>'Commodity inputs and calcs'!D69</f>
        <v>Q4</v>
      </c>
      <c r="G51" s="18" t="s">
        <v>51</v>
      </c>
      <c r="H51" s="6" t="s">
        <v>91</v>
      </c>
      <c r="I51" s="6" t="s">
        <v>52</v>
      </c>
      <c r="J51" s="41">
        <v>1</v>
      </c>
      <c r="K51" s="18" t="s">
        <v>51</v>
      </c>
      <c r="L51" s="6" t="s">
        <v>93</v>
      </c>
      <c r="M51" s="6" t="s">
        <v>52</v>
      </c>
      <c r="N51" s="41">
        <v>2.33</v>
      </c>
      <c r="O51" s="34">
        <f ca="1">IF(H51="","",J51*(1/INDIRECT($H51))/INDEX('Fixed inputs'!$D$65:$D$69,MATCH($C51,'Fixed inputs'!$B$65:$B$69,0)))</f>
        <v>3.4318032066769165E-2</v>
      </c>
      <c r="P51" s="35">
        <f ca="1">IF(L51="","",N51*(1/(INDIRECT($L51))/INDEX('Fixed inputs'!$D$65:$D$69,MATCH($C51,'Fixed inputs'!$B$65:$B$69,0))))</f>
        <v>9.2754777070063688E-2</v>
      </c>
      <c r="Q51" s="36">
        <f t="shared" ca="1" si="0"/>
        <v>0.12707280913683286</v>
      </c>
      <c r="R51" s="9"/>
    </row>
    <row r="52" spans="3:18" x14ac:dyDescent="0.6">
      <c r="C52" s="25" t="s">
        <v>5</v>
      </c>
      <c r="D52" s="26" t="s">
        <v>34</v>
      </c>
      <c r="E52" s="26">
        <f>'Commodity inputs and calcs'!C70</f>
        <v>2028</v>
      </c>
      <c r="F52" s="27" t="str">
        <f>'Commodity inputs and calcs'!D70</f>
        <v>Q1</v>
      </c>
      <c r="G52" s="18" t="s">
        <v>51</v>
      </c>
      <c r="H52" s="6" t="s">
        <v>91</v>
      </c>
      <c r="I52" s="6" t="s">
        <v>52</v>
      </c>
      <c r="J52" s="41">
        <v>1</v>
      </c>
      <c r="K52" s="18" t="s">
        <v>51</v>
      </c>
      <c r="L52" s="6" t="s">
        <v>93</v>
      </c>
      <c r="M52" s="6" t="s">
        <v>52</v>
      </c>
      <c r="N52" s="41">
        <v>2.33</v>
      </c>
      <c r="O52" s="34">
        <f ca="1">IF(H52="","",J52*(1/INDIRECT($H52))/INDEX('Fixed inputs'!$D$65:$D$69,MATCH($C52,'Fixed inputs'!$B$65:$B$69,0)))</f>
        <v>3.4318032066769165E-2</v>
      </c>
      <c r="P52" s="35">
        <f ca="1">IF(L52="","",N52*(1/(INDIRECT($L52))/INDEX('Fixed inputs'!$D$65:$D$69,MATCH($C52,'Fixed inputs'!$B$65:$B$69,0))))</f>
        <v>9.2754777070063688E-2</v>
      </c>
      <c r="Q52" s="36">
        <f t="shared" ca="1" si="0"/>
        <v>0.12707280913683286</v>
      </c>
      <c r="R52" s="9"/>
    </row>
    <row r="53" spans="3:18" x14ac:dyDescent="0.6">
      <c r="C53" s="25" t="s">
        <v>5</v>
      </c>
      <c r="D53" s="26" t="s">
        <v>34</v>
      </c>
      <c r="E53" s="26">
        <f>'Commodity inputs and calcs'!C71</f>
        <v>2028</v>
      </c>
      <c r="F53" s="27" t="str">
        <f>'Commodity inputs and calcs'!D71</f>
        <v>Q2</v>
      </c>
      <c r="G53" s="18" t="s">
        <v>51</v>
      </c>
      <c r="H53" s="6" t="s">
        <v>91</v>
      </c>
      <c r="I53" s="6" t="s">
        <v>52</v>
      </c>
      <c r="J53" s="41">
        <v>1</v>
      </c>
      <c r="K53" s="18" t="s">
        <v>51</v>
      </c>
      <c r="L53" s="6" t="s">
        <v>93</v>
      </c>
      <c r="M53" s="6" t="s">
        <v>52</v>
      </c>
      <c r="N53" s="41">
        <v>2.33</v>
      </c>
      <c r="O53" s="34">
        <f ca="1">IF(H53="","",J53*(1/INDIRECT($H53))/INDEX('Fixed inputs'!$D$65:$D$69,MATCH($C53,'Fixed inputs'!$B$65:$B$69,0)))</f>
        <v>3.4318032066769165E-2</v>
      </c>
      <c r="P53" s="35">
        <f ca="1">IF(L53="","",N53*(1/(INDIRECT($L53))/INDEX('Fixed inputs'!$D$65:$D$69,MATCH($C53,'Fixed inputs'!$B$65:$B$69,0))))</f>
        <v>9.2754777070063688E-2</v>
      </c>
      <c r="Q53" s="36">
        <f t="shared" ca="1" si="0"/>
        <v>0.12707280913683286</v>
      </c>
      <c r="R53" s="9"/>
    </row>
    <row r="54" spans="3:18" x14ac:dyDescent="0.6">
      <c r="C54" s="25" t="s">
        <v>5</v>
      </c>
      <c r="D54" s="26" t="s">
        <v>34</v>
      </c>
      <c r="E54" s="26">
        <f>'Commodity inputs and calcs'!C72</f>
        <v>2028</v>
      </c>
      <c r="F54" s="27" t="str">
        <f>'Commodity inputs and calcs'!D72</f>
        <v>Q3</v>
      </c>
      <c r="G54" s="18" t="s">
        <v>51</v>
      </c>
      <c r="H54" s="6" t="s">
        <v>91</v>
      </c>
      <c r="I54" s="6" t="s">
        <v>52</v>
      </c>
      <c r="J54" s="41">
        <v>1</v>
      </c>
      <c r="K54" s="18" t="s">
        <v>51</v>
      </c>
      <c r="L54" s="6" t="s">
        <v>93</v>
      </c>
      <c r="M54" s="6" t="s">
        <v>52</v>
      </c>
      <c r="N54" s="41">
        <v>2.33</v>
      </c>
      <c r="O54" s="34">
        <f ca="1">IF(H54="","",J54*(1/INDIRECT($H54))/INDEX('Fixed inputs'!$D$65:$D$69,MATCH($C54,'Fixed inputs'!$B$65:$B$69,0)))</f>
        <v>3.4318032066769165E-2</v>
      </c>
      <c r="P54" s="35">
        <f ca="1">IF(L54="","",N54*(1/(INDIRECT($L54))/INDEX('Fixed inputs'!$D$65:$D$69,MATCH($C54,'Fixed inputs'!$B$65:$B$69,0))))</f>
        <v>9.2754777070063688E-2</v>
      </c>
      <c r="Q54" s="36">
        <f t="shared" ca="1" si="0"/>
        <v>0.12707280913683286</v>
      </c>
      <c r="R54" s="9"/>
    </row>
    <row r="55" spans="3:18" x14ac:dyDescent="0.6">
      <c r="C55" s="25" t="s">
        <v>5</v>
      </c>
      <c r="D55" s="26" t="s">
        <v>34</v>
      </c>
      <c r="E55" s="26">
        <f>'Commodity inputs and calcs'!C73</f>
        <v>2028</v>
      </c>
      <c r="F55" s="27" t="str">
        <f>'Commodity inputs and calcs'!D73</f>
        <v>Q4</v>
      </c>
      <c r="G55" s="18" t="s">
        <v>51</v>
      </c>
      <c r="H55" s="6" t="s">
        <v>91</v>
      </c>
      <c r="I55" s="6" t="s">
        <v>52</v>
      </c>
      <c r="J55" s="41">
        <v>1</v>
      </c>
      <c r="K55" s="18" t="s">
        <v>51</v>
      </c>
      <c r="L55" s="6" t="s">
        <v>93</v>
      </c>
      <c r="M55" s="6" t="s">
        <v>52</v>
      </c>
      <c r="N55" s="41">
        <v>2.33</v>
      </c>
      <c r="O55" s="34">
        <f ca="1">IF(H55="","",J55*(1/INDIRECT($H55))/INDEX('Fixed inputs'!$D$65:$D$69,MATCH($C55,'Fixed inputs'!$B$65:$B$69,0)))</f>
        <v>3.4318032066769165E-2</v>
      </c>
      <c r="P55" s="35">
        <f ca="1">IF(L55="","",N55*(1/(INDIRECT($L55))/INDEX('Fixed inputs'!$D$65:$D$69,MATCH($C55,'Fixed inputs'!$B$65:$B$69,0))))</f>
        <v>9.2754777070063688E-2</v>
      </c>
      <c r="Q55" s="36">
        <f t="shared" ca="1" si="0"/>
        <v>0.12707280913683286</v>
      </c>
      <c r="R55" s="9"/>
    </row>
    <row r="56" spans="3:18" x14ac:dyDescent="0.6">
      <c r="C56" s="25" t="s">
        <v>5</v>
      </c>
      <c r="D56" s="26" t="s">
        <v>34</v>
      </c>
      <c r="E56" s="26">
        <f>'Commodity inputs and calcs'!C74</f>
        <v>2029</v>
      </c>
      <c r="F56" s="27" t="str">
        <f>'Commodity inputs and calcs'!D74</f>
        <v>Q1</v>
      </c>
      <c r="G56" s="18" t="s">
        <v>51</v>
      </c>
      <c r="H56" s="6" t="s">
        <v>91</v>
      </c>
      <c r="I56" s="6" t="s">
        <v>52</v>
      </c>
      <c r="J56" s="41">
        <v>1</v>
      </c>
      <c r="K56" s="18" t="s">
        <v>51</v>
      </c>
      <c r="L56" s="6" t="s">
        <v>93</v>
      </c>
      <c r="M56" s="6" t="s">
        <v>52</v>
      </c>
      <c r="N56" s="41">
        <v>2.33</v>
      </c>
      <c r="O56" s="34">
        <f ca="1">IF(H56="","",J56*(1/INDIRECT($H56))/INDEX('Fixed inputs'!$D$65:$D$69,MATCH($C56,'Fixed inputs'!$B$65:$B$69,0)))</f>
        <v>3.4318032066769165E-2</v>
      </c>
      <c r="P56" s="35">
        <f ca="1">IF(L56="","",N56*(1/(INDIRECT($L56))/INDEX('Fixed inputs'!$D$65:$D$69,MATCH($C56,'Fixed inputs'!$B$65:$B$69,0))))</f>
        <v>9.2754777070063688E-2</v>
      </c>
      <c r="Q56" s="36">
        <f t="shared" ca="1" si="0"/>
        <v>0.12707280913683286</v>
      </c>
      <c r="R56" s="9"/>
    </row>
    <row r="57" spans="3:18" x14ac:dyDescent="0.6">
      <c r="C57" s="25" t="s">
        <v>5</v>
      </c>
      <c r="D57" s="26" t="s">
        <v>34</v>
      </c>
      <c r="E57" s="26">
        <f>'Commodity inputs and calcs'!C75</f>
        <v>2029</v>
      </c>
      <c r="F57" s="27" t="str">
        <f>'Commodity inputs and calcs'!D75</f>
        <v>Q2</v>
      </c>
      <c r="G57" s="18" t="s">
        <v>51</v>
      </c>
      <c r="H57" s="6" t="s">
        <v>91</v>
      </c>
      <c r="I57" s="6" t="s">
        <v>52</v>
      </c>
      <c r="J57" s="41">
        <v>1</v>
      </c>
      <c r="K57" s="18" t="s">
        <v>51</v>
      </c>
      <c r="L57" s="6" t="s">
        <v>93</v>
      </c>
      <c r="M57" s="6" t="s">
        <v>52</v>
      </c>
      <c r="N57" s="41">
        <v>2.33</v>
      </c>
      <c r="O57" s="34">
        <f ca="1">IF(H57="","",J57*(1/INDIRECT($H57))/INDEX('Fixed inputs'!$D$65:$D$69,MATCH($C57,'Fixed inputs'!$B$65:$B$69,0)))</f>
        <v>3.4318032066769165E-2</v>
      </c>
      <c r="P57" s="35">
        <f ca="1">IF(L57="","",N57*(1/(INDIRECT($L57))/INDEX('Fixed inputs'!$D$65:$D$69,MATCH($C57,'Fixed inputs'!$B$65:$B$69,0))))</f>
        <v>9.2754777070063688E-2</v>
      </c>
      <c r="Q57" s="36">
        <f t="shared" ca="1" si="0"/>
        <v>0.12707280913683286</v>
      </c>
      <c r="R57" s="9"/>
    </row>
    <row r="58" spans="3:18" x14ac:dyDescent="0.6">
      <c r="C58" s="25" t="s">
        <v>5</v>
      </c>
      <c r="D58" s="26" t="s">
        <v>34</v>
      </c>
      <c r="E58" s="26">
        <f>'Commodity inputs and calcs'!C76</f>
        <v>2029</v>
      </c>
      <c r="F58" s="27" t="str">
        <f>'Commodity inputs and calcs'!D76</f>
        <v>Q3</v>
      </c>
      <c r="G58" s="18" t="s">
        <v>51</v>
      </c>
      <c r="H58" s="6" t="s">
        <v>91</v>
      </c>
      <c r="I58" s="6" t="s">
        <v>52</v>
      </c>
      <c r="J58" s="41">
        <v>1</v>
      </c>
      <c r="K58" s="18" t="s">
        <v>51</v>
      </c>
      <c r="L58" s="6" t="s">
        <v>93</v>
      </c>
      <c r="M58" s="6" t="s">
        <v>52</v>
      </c>
      <c r="N58" s="41">
        <v>2.33</v>
      </c>
      <c r="O58" s="34">
        <f ca="1">IF(H58="","",J58*(1/INDIRECT($H58))/INDEX('Fixed inputs'!$D$65:$D$69,MATCH($C58,'Fixed inputs'!$B$65:$B$69,0)))</f>
        <v>3.4318032066769165E-2</v>
      </c>
      <c r="P58" s="35">
        <f ca="1">IF(L58="","",N58*(1/(INDIRECT($L58))/INDEX('Fixed inputs'!$D$65:$D$69,MATCH($C58,'Fixed inputs'!$B$65:$B$69,0))))</f>
        <v>9.2754777070063688E-2</v>
      </c>
      <c r="Q58" s="36">
        <f t="shared" ca="1" si="0"/>
        <v>0.12707280913683286</v>
      </c>
      <c r="R58" s="9"/>
    </row>
    <row r="59" spans="3:18" x14ac:dyDescent="0.6">
      <c r="C59" s="28" t="s">
        <v>5</v>
      </c>
      <c r="D59" s="23" t="s">
        <v>34</v>
      </c>
      <c r="E59" s="23">
        <f>'Commodity inputs and calcs'!C77</f>
        <v>2029</v>
      </c>
      <c r="F59" s="29" t="str">
        <f>'Commodity inputs and calcs'!D77</f>
        <v>Q4</v>
      </c>
      <c r="G59" s="15" t="s">
        <v>51</v>
      </c>
      <c r="H59" s="19" t="s">
        <v>91</v>
      </c>
      <c r="I59" s="19" t="s">
        <v>52</v>
      </c>
      <c r="J59" s="42">
        <v>1</v>
      </c>
      <c r="K59" s="15" t="s">
        <v>51</v>
      </c>
      <c r="L59" s="19" t="s">
        <v>93</v>
      </c>
      <c r="M59" s="19" t="s">
        <v>52</v>
      </c>
      <c r="N59" s="42">
        <v>2.33</v>
      </c>
      <c r="O59" s="37">
        <f ca="1">IF(H59="","",J59*(1/INDIRECT($H59))/INDEX('Fixed inputs'!$D$65:$D$69,MATCH($C59,'Fixed inputs'!$B$65:$B$69,0)))</f>
        <v>3.4318032066769165E-2</v>
      </c>
      <c r="P59" s="24">
        <f ca="1">IF(L59="","",N59*(1/(INDIRECT($L59))/INDEX('Fixed inputs'!$D$65:$D$69,MATCH($C59,'Fixed inputs'!$B$65:$B$69,0))))</f>
        <v>9.2754777070063688E-2</v>
      </c>
      <c r="Q59" s="38">
        <f t="shared" ca="1" si="0"/>
        <v>0.12707280913683286</v>
      </c>
      <c r="R59" s="9"/>
    </row>
    <row r="60" spans="3:18" x14ac:dyDescent="0.6">
      <c r="C60" s="25" t="s">
        <v>5</v>
      </c>
      <c r="D60" s="26" t="s">
        <v>53</v>
      </c>
      <c r="E60" s="26">
        <f t="shared" ref="E60:F66" si="1">E8</f>
        <v>2017</v>
      </c>
      <c r="F60" s="27" t="str">
        <f t="shared" si="1"/>
        <v>Q1</v>
      </c>
      <c r="G60" s="18" t="s">
        <v>54</v>
      </c>
      <c r="H60" s="6" t="s">
        <v>91</v>
      </c>
      <c r="I60" s="6" t="s">
        <v>52</v>
      </c>
      <c r="J60" s="41">
        <v>3.6</v>
      </c>
      <c r="K60" s="18" t="s">
        <v>55</v>
      </c>
      <c r="L60" s="6" t="s">
        <v>92</v>
      </c>
      <c r="M60" s="6" t="s">
        <v>52</v>
      </c>
      <c r="N60" s="41">
        <v>10.75</v>
      </c>
      <c r="O60" s="57">
        <f ca="1">IF(H60="","",J60*(1/INDIRECT($H60))/INDEX('Fixed inputs'!$D$65:$D$69,MATCH($C60,'Fixed inputs'!$B$65:$B$69,0)))</f>
        <v>0.123544915440369</v>
      </c>
      <c r="P60" s="58">
        <f ca="1">IF(L60="","",N60*(1/(INDIRECT($L60))/INDEX('Fixed inputs'!$D$65:$D$69,MATCH($C60,'Fixed inputs'!$B$65:$B$69,0))))</f>
        <v>0.50069665605095537</v>
      </c>
      <c r="Q60" s="59">
        <f t="shared" ca="1" si="0"/>
        <v>0.62424157149132431</v>
      </c>
      <c r="R60" s="9"/>
    </row>
    <row r="61" spans="3:18" x14ac:dyDescent="0.6">
      <c r="C61" s="25" t="s">
        <v>5</v>
      </c>
      <c r="D61" s="26" t="s">
        <v>53</v>
      </c>
      <c r="E61" s="26">
        <f t="shared" si="1"/>
        <v>2017</v>
      </c>
      <c r="F61" s="27" t="str">
        <f t="shared" si="1"/>
        <v>Q2</v>
      </c>
      <c r="G61" s="18" t="s">
        <v>54</v>
      </c>
      <c r="H61" s="6" t="s">
        <v>91</v>
      </c>
      <c r="I61" s="6" t="s">
        <v>52</v>
      </c>
      <c r="J61" s="41">
        <v>3.6</v>
      </c>
      <c r="K61" s="18" t="s">
        <v>55</v>
      </c>
      <c r="L61" s="6" t="s">
        <v>92</v>
      </c>
      <c r="M61" s="6" t="s">
        <v>52</v>
      </c>
      <c r="N61" s="41">
        <v>10.75</v>
      </c>
      <c r="O61" s="34">
        <f ca="1">IF(H61="","",J61*(1/INDIRECT($H61))/INDEX('Fixed inputs'!$D$65:$D$69,MATCH($C61,'Fixed inputs'!$B$65:$B$69,0)))</f>
        <v>0.123544915440369</v>
      </c>
      <c r="P61" s="35">
        <f ca="1">IF(L61="","",N61*(1/(INDIRECT($L61))/INDEX('Fixed inputs'!$D$65:$D$69,MATCH($C61,'Fixed inputs'!$B$65:$B$69,0))))</f>
        <v>0.50069665605095537</v>
      </c>
      <c r="Q61" s="36">
        <f t="shared" ca="1" si="0"/>
        <v>0.62424157149132431</v>
      </c>
      <c r="R61" s="9"/>
    </row>
    <row r="62" spans="3:18" x14ac:dyDescent="0.6">
      <c r="C62" s="25" t="s">
        <v>5</v>
      </c>
      <c r="D62" s="26" t="s">
        <v>53</v>
      </c>
      <c r="E62" s="26">
        <f t="shared" si="1"/>
        <v>2017</v>
      </c>
      <c r="F62" s="27" t="str">
        <f t="shared" si="1"/>
        <v>Q3</v>
      </c>
      <c r="G62" s="18" t="s">
        <v>54</v>
      </c>
      <c r="H62" s="6" t="s">
        <v>91</v>
      </c>
      <c r="I62" s="6" t="s">
        <v>52</v>
      </c>
      <c r="J62" s="41">
        <v>3.6</v>
      </c>
      <c r="K62" s="18" t="s">
        <v>55</v>
      </c>
      <c r="L62" s="6" t="s">
        <v>92</v>
      </c>
      <c r="M62" s="6" t="s">
        <v>52</v>
      </c>
      <c r="N62" s="41">
        <v>10.75</v>
      </c>
      <c r="O62" s="34">
        <f ca="1">IF(H62="","",J62*(1/INDIRECT($H62))/INDEX('Fixed inputs'!$D$65:$D$69,MATCH($C62,'Fixed inputs'!$B$65:$B$69,0)))</f>
        <v>0.123544915440369</v>
      </c>
      <c r="P62" s="35">
        <f ca="1">IF(L62="","",N62*(1/(INDIRECT($L62))/INDEX('Fixed inputs'!$D$65:$D$69,MATCH($C62,'Fixed inputs'!$B$65:$B$69,0))))</f>
        <v>0.50069665605095537</v>
      </c>
      <c r="Q62" s="36">
        <f t="shared" ca="1" si="0"/>
        <v>0.62424157149132431</v>
      </c>
      <c r="R62" s="9"/>
    </row>
    <row r="63" spans="3:18" x14ac:dyDescent="0.6">
      <c r="C63" s="25" t="s">
        <v>5</v>
      </c>
      <c r="D63" s="26" t="s">
        <v>53</v>
      </c>
      <c r="E63" s="26">
        <f t="shared" si="1"/>
        <v>2017</v>
      </c>
      <c r="F63" s="27" t="str">
        <f t="shared" si="1"/>
        <v>Q4</v>
      </c>
      <c r="G63" s="18" t="s">
        <v>54</v>
      </c>
      <c r="H63" s="6" t="s">
        <v>91</v>
      </c>
      <c r="I63" s="6" t="s">
        <v>52</v>
      </c>
      <c r="J63" s="41">
        <v>3.6</v>
      </c>
      <c r="K63" s="18" t="s">
        <v>55</v>
      </c>
      <c r="L63" s="6" t="s">
        <v>92</v>
      </c>
      <c r="M63" s="6" t="s">
        <v>52</v>
      </c>
      <c r="N63" s="41">
        <v>10.75</v>
      </c>
      <c r="O63" s="34">
        <f ca="1">IF(H63="","",J63*(1/INDIRECT($H63))/INDEX('Fixed inputs'!$D$65:$D$69,MATCH($C63,'Fixed inputs'!$B$65:$B$69,0)))</f>
        <v>0.123544915440369</v>
      </c>
      <c r="P63" s="35">
        <f ca="1">IF(L63="","",N63*(1/(INDIRECT($L63))/INDEX('Fixed inputs'!$D$65:$D$69,MATCH($C63,'Fixed inputs'!$B$65:$B$69,0))))</f>
        <v>0.50069665605095537</v>
      </c>
      <c r="Q63" s="36">
        <f t="shared" ca="1" si="0"/>
        <v>0.62424157149132431</v>
      </c>
      <c r="R63" s="9"/>
    </row>
    <row r="64" spans="3:18" x14ac:dyDescent="0.6">
      <c r="C64" s="25" t="s">
        <v>5</v>
      </c>
      <c r="D64" s="26" t="s">
        <v>53</v>
      </c>
      <c r="E64" s="26">
        <f t="shared" si="1"/>
        <v>2018</v>
      </c>
      <c r="F64" s="27" t="str">
        <f t="shared" si="1"/>
        <v>Q1</v>
      </c>
      <c r="G64" s="18" t="s">
        <v>54</v>
      </c>
      <c r="H64" s="6" t="s">
        <v>91</v>
      </c>
      <c r="I64" s="6" t="s">
        <v>52</v>
      </c>
      <c r="J64" s="41">
        <v>3.6</v>
      </c>
      <c r="K64" s="18" t="s">
        <v>55</v>
      </c>
      <c r="L64" s="6" t="s">
        <v>92</v>
      </c>
      <c r="M64" s="6" t="s">
        <v>52</v>
      </c>
      <c r="N64" s="41">
        <v>10.75</v>
      </c>
      <c r="O64" s="34">
        <f ca="1">IF(H64="","",J64*(1/INDIRECT($H64))/INDEX('Fixed inputs'!$D$65:$D$69,MATCH($C64,'Fixed inputs'!$B$65:$B$69,0)))</f>
        <v>0.123544915440369</v>
      </c>
      <c r="P64" s="35">
        <f ca="1">IF(L64="","",N64*(1/(INDIRECT($L64))/INDEX('Fixed inputs'!$D$65:$D$69,MATCH($C64,'Fixed inputs'!$B$65:$B$69,0))))</f>
        <v>0.50069665605095537</v>
      </c>
      <c r="Q64" s="36">
        <f t="shared" ca="1" si="0"/>
        <v>0.62424157149132431</v>
      </c>
      <c r="R64" s="9"/>
    </row>
    <row r="65" spans="3:18" x14ac:dyDescent="0.6">
      <c r="C65" s="25" t="s">
        <v>5</v>
      </c>
      <c r="D65" s="26" t="s">
        <v>53</v>
      </c>
      <c r="E65" s="26">
        <f t="shared" si="1"/>
        <v>2018</v>
      </c>
      <c r="F65" s="27" t="str">
        <f t="shared" si="1"/>
        <v>Q2</v>
      </c>
      <c r="G65" s="18" t="s">
        <v>54</v>
      </c>
      <c r="H65" s="6" t="s">
        <v>91</v>
      </c>
      <c r="I65" s="6" t="s">
        <v>52</v>
      </c>
      <c r="J65" s="41">
        <v>3.6</v>
      </c>
      <c r="K65" s="18" t="s">
        <v>55</v>
      </c>
      <c r="L65" s="6" t="s">
        <v>92</v>
      </c>
      <c r="M65" s="6" t="s">
        <v>52</v>
      </c>
      <c r="N65" s="41">
        <v>10.75</v>
      </c>
      <c r="O65" s="34">
        <f ca="1">IF(H65="","",J65*(1/INDIRECT($H65))/INDEX('Fixed inputs'!$D$65:$D$69,MATCH($C65,'Fixed inputs'!$B$65:$B$69,0)))</f>
        <v>0.123544915440369</v>
      </c>
      <c r="P65" s="35">
        <f ca="1">IF(L65="","",N65*(1/(INDIRECT($L65))/INDEX('Fixed inputs'!$D$65:$D$69,MATCH($C65,'Fixed inputs'!$B$65:$B$69,0))))</f>
        <v>0.50069665605095537</v>
      </c>
      <c r="Q65" s="36">
        <f t="shared" ca="1" si="0"/>
        <v>0.62424157149132431</v>
      </c>
      <c r="R65" s="9"/>
    </row>
    <row r="66" spans="3:18" x14ac:dyDescent="0.6">
      <c r="C66" s="25" t="s">
        <v>5</v>
      </c>
      <c r="D66" s="26" t="s">
        <v>53</v>
      </c>
      <c r="E66" s="26">
        <f t="shared" si="1"/>
        <v>2018</v>
      </c>
      <c r="F66" s="27" t="str">
        <f t="shared" si="1"/>
        <v>Q3</v>
      </c>
      <c r="G66" s="18" t="s">
        <v>54</v>
      </c>
      <c r="H66" s="6" t="s">
        <v>91</v>
      </c>
      <c r="I66" s="6" t="s">
        <v>52</v>
      </c>
      <c r="J66" s="41">
        <v>3.6</v>
      </c>
      <c r="K66" s="18" t="s">
        <v>55</v>
      </c>
      <c r="L66" s="6" t="s">
        <v>92</v>
      </c>
      <c r="M66" s="6" t="s">
        <v>52</v>
      </c>
      <c r="N66" s="41">
        <v>10.75</v>
      </c>
      <c r="O66" s="34">
        <f ca="1">IF(H66="","",J66*(1/INDIRECT($H66))/INDEX('Fixed inputs'!$D$65:$D$69,MATCH($C66,'Fixed inputs'!$B$65:$B$69,0)))</f>
        <v>0.123544915440369</v>
      </c>
      <c r="P66" s="35">
        <f ca="1">IF(L66="","",N66*(1/(INDIRECT($L66))/INDEX('Fixed inputs'!$D$65:$D$69,MATCH($C66,'Fixed inputs'!$B$65:$B$69,0))))</f>
        <v>0.50069665605095537</v>
      </c>
      <c r="Q66" s="36">
        <f t="shared" ca="1" si="0"/>
        <v>0.62424157149132431</v>
      </c>
      <c r="R66" s="9"/>
    </row>
    <row r="67" spans="3:18" x14ac:dyDescent="0.6">
      <c r="C67" s="25" t="s">
        <v>5</v>
      </c>
      <c r="D67" s="26" t="s">
        <v>53</v>
      </c>
      <c r="E67" s="26">
        <f t="shared" ref="E67:F86" si="2">E15</f>
        <v>2018</v>
      </c>
      <c r="F67" s="27" t="str">
        <f t="shared" si="2"/>
        <v>Q4</v>
      </c>
      <c r="G67" s="18" t="s">
        <v>54</v>
      </c>
      <c r="H67" s="6" t="s">
        <v>91</v>
      </c>
      <c r="I67" s="6" t="s">
        <v>52</v>
      </c>
      <c r="J67" s="41">
        <v>3.6</v>
      </c>
      <c r="K67" s="18" t="s">
        <v>55</v>
      </c>
      <c r="L67" s="6" t="s">
        <v>92</v>
      </c>
      <c r="M67" s="6" t="s">
        <v>52</v>
      </c>
      <c r="N67" s="41">
        <v>10.75</v>
      </c>
      <c r="O67" s="34">
        <f ca="1">IF(H67="","",J67*(1/INDIRECT($H67))/INDEX('Fixed inputs'!$D$65:$D$69,MATCH($C67,'Fixed inputs'!$B$65:$B$69,0)))</f>
        <v>0.123544915440369</v>
      </c>
      <c r="P67" s="35">
        <f ca="1">IF(L67="","",N67*(1/(INDIRECT($L67))/INDEX('Fixed inputs'!$D$65:$D$69,MATCH($C67,'Fixed inputs'!$B$65:$B$69,0))))</f>
        <v>0.50069665605095537</v>
      </c>
      <c r="Q67" s="36">
        <f t="shared" ca="1" si="0"/>
        <v>0.62424157149132431</v>
      </c>
      <c r="R67" s="9"/>
    </row>
    <row r="68" spans="3:18" x14ac:dyDescent="0.6">
      <c r="C68" s="25" t="s">
        <v>5</v>
      </c>
      <c r="D68" s="26" t="s">
        <v>53</v>
      </c>
      <c r="E68" s="26">
        <f t="shared" si="2"/>
        <v>2019</v>
      </c>
      <c r="F68" s="27" t="str">
        <f t="shared" si="2"/>
        <v>Q1</v>
      </c>
      <c r="G68" s="18" t="s">
        <v>54</v>
      </c>
      <c r="H68" s="6" t="s">
        <v>91</v>
      </c>
      <c r="I68" s="6" t="s">
        <v>52</v>
      </c>
      <c r="J68" s="41">
        <v>3.6</v>
      </c>
      <c r="K68" s="18" t="s">
        <v>55</v>
      </c>
      <c r="L68" s="6" t="s">
        <v>92</v>
      </c>
      <c r="M68" s="6" t="s">
        <v>52</v>
      </c>
      <c r="N68" s="41">
        <v>10.75</v>
      </c>
      <c r="O68" s="34">
        <f ca="1">IF(H68="","",J68*(1/INDIRECT($H68))/INDEX('Fixed inputs'!$D$65:$D$69,MATCH($C68,'Fixed inputs'!$B$65:$B$69,0)))</f>
        <v>0.123544915440369</v>
      </c>
      <c r="P68" s="35">
        <f ca="1">IF(L68="","",N68*(1/(INDIRECT($L68))/INDEX('Fixed inputs'!$D$65:$D$69,MATCH($C68,'Fixed inputs'!$B$65:$B$69,0))))</f>
        <v>0.50069665605095537</v>
      </c>
      <c r="Q68" s="36">
        <f t="shared" ca="1" si="0"/>
        <v>0.62424157149132431</v>
      </c>
      <c r="R68" s="9"/>
    </row>
    <row r="69" spans="3:18" x14ac:dyDescent="0.6">
      <c r="C69" s="25" t="s">
        <v>5</v>
      </c>
      <c r="D69" s="26" t="s">
        <v>53</v>
      </c>
      <c r="E69" s="26">
        <f t="shared" si="2"/>
        <v>2019</v>
      </c>
      <c r="F69" s="27" t="str">
        <f t="shared" si="2"/>
        <v>Q2</v>
      </c>
      <c r="G69" s="18" t="s">
        <v>54</v>
      </c>
      <c r="H69" s="6" t="s">
        <v>91</v>
      </c>
      <c r="I69" s="6" t="s">
        <v>52</v>
      </c>
      <c r="J69" s="41">
        <v>3.6</v>
      </c>
      <c r="K69" s="18" t="s">
        <v>55</v>
      </c>
      <c r="L69" s="6" t="s">
        <v>92</v>
      </c>
      <c r="M69" s="6" t="s">
        <v>52</v>
      </c>
      <c r="N69" s="41">
        <v>10.75</v>
      </c>
      <c r="O69" s="34">
        <f ca="1">IF(H69="","",J69*(1/INDIRECT($H69))/INDEX('Fixed inputs'!$D$65:$D$69,MATCH($C69,'Fixed inputs'!$B$65:$B$69,0)))</f>
        <v>0.123544915440369</v>
      </c>
      <c r="P69" s="35">
        <f ca="1">IF(L69="","",N69*(1/(INDIRECT($L69))/INDEX('Fixed inputs'!$D$65:$D$69,MATCH($C69,'Fixed inputs'!$B$65:$B$69,0))))</f>
        <v>0.50069665605095537</v>
      </c>
      <c r="Q69" s="36">
        <f t="shared" ca="1" si="0"/>
        <v>0.62424157149132431</v>
      </c>
      <c r="R69" s="9"/>
    </row>
    <row r="70" spans="3:18" x14ac:dyDescent="0.6">
      <c r="C70" s="25" t="s">
        <v>5</v>
      </c>
      <c r="D70" s="26" t="s">
        <v>53</v>
      </c>
      <c r="E70" s="26">
        <f t="shared" si="2"/>
        <v>2019</v>
      </c>
      <c r="F70" s="27" t="str">
        <f t="shared" si="2"/>
        <v>Q3</v>
      </c>
      <c r="G70" s="18" t="s">
        <v>54</v>
      </c>
      <c r="H70" s="6" t="s">
        <v>91</v>
      </c>
      <c r="I70" s="6" t="s">
        <v>52</v>
      </c>
      <c r="J70" s="41">
        <v>3.6</v>
      </c>
      <c r="K70" s="18" t="s">
        <v>55</v>
      </c>
      <c r="L70" s="6" t="s">
        <v>92</v>
      </c>
      <c r="M70" s="6" t="s">
        <v>52</v>
      </c>
      <c r="N70" s="41">
        <v>10.75</v>
      </c>
      <c r="O70" s="34">
        <f ca="1">IF(H70="","",J70*(1/INDIRECT($H70))/INDEX('Fixed inputs'!$D$65:$D$69,MATCH($C70,'Fixed inputs'!$B$65:$B$69,0)))</f>
        <v>0.123544915440369</v>
      </c>
      <c r="P70" s="35">
        <f ca="1">IF(L70="","",N70*(1/(INDIRECT($L70))/INDEX('Fixed inputs'!$D$65:$D$69,MATCH($C70,'Fixed inputs'!$B$65:$B$69,0))))</f>
        <v>0.50069665605095537</v>
      </c>
      <c r="Q70" s="36">
        <f t="shared" ca="1" si="0"/>
        <v>0.62424157149132431</v>
      </c>
      <c r="R70" s="9"/>
    </row>
    <row r="71" spans="3:18" x14ac:dyDescent="0.6">
      <c r="C71" s="25" t="s">
        <v>5</v>
      </c>
      <c r="D71" s="26" t="s">
        <v>53</v>
      </c>
      <c r="E71" s="26">
        <f t="shared" si="2"/>
        <v>2019</v>
      </c>
      <c r="F71" s="27" t="str">
        <f t="shared" si="2"/>
        <v>Q4</v>
      </c>
      <c r="G71" s="18" t="s">
        <v>54</v>
      </c>
      <c r="H71" s="6" t="s">
        <v>91</v>
      </c>
      <c r="I71" s="6" t="s">
        <v>52</v>
      </c>
      <c r="J71" s="41">
        <v>3.6</v>
      </c>
      <c r="K71" s="18" t="s">
        <v>55</v>
      </c>
      <c r="L71" s="6" t="s">
        <v>92</v>
      </c>
      <c r="M71" s="6" t="s">
        <v>52</v>
      </c>
      <c r="N71" s="41">
        <v>10.75</v>
      </c>
      <c r="O71" s="34">
        <f ca="1">IF(H71="","",J71*(1/INDIRECT($H71))/INDEX('Fixed inputs'!$D$65:$D$69,MATCH($C71,'Fixed inputs'!$B$65:$B$69,0)))</f>
        <v>0.123544915440369</v>
      </c>
      <c r="P71" s="35">
        <f ca="1">IF(L71="","",N71*(1/(INDIRECT($L71))/INDEX('Fixed inputs'!$D$65:$D$69,MATCH($C71,'Fixed inputs'!$B$65:$B$69,0))))</f>
        <v>0.50069665605095537</v>
      </c>
      <c r="Q71" s="36">
        <f t="shared" ca="1" si="0"/>
        <v>0.62424157149132431</v>
      </c>
      <c r="R71" s="9"/>
    </row>
    <row r="72" spans="3:18" x14ac:dyDescent="0.6">
      <c r="C72" s="25" t="s">
        <v>5</v>
      </c>
      <c r="D72" s="26" t="s">
        <v>53</v>
      </c>
      <c r="E72" s="26">
        <f t="shared" si="2"/>
        <v>2020</v>
      </c>
      <c r="F72" s="27" t="str">
        <f t="shared" si="2"/>
        <v>Q1</v>
      </c>
      <c r="G72" s="18" t="s">
        <v>54</v>
      </c>
      <c r="H72" s="6" t="s">
        <v>91</v>
      </c>
      <c r="I72" s="6" t="s">
        <v>52</v>
      </c>
      <c r="J72" s="41">
        <v>3.6</v>
      </c>
      <c r="K72" s="18" t="s">
        <v>55</v>
      </c>
      <c r="L72" s="6" t="s">
        <v>92</v>
      </c>
      <c r="M72" s="6" t="s">
        <v>52</v>
      </c>
      <c r="N72" s="41">
        <v>10.75</v>
      </c>
      <c r="O72" s="34">
        <f ca="1">IF(H72="","",J72*(1/INDIRECT($H72))/INDEX('Fixed inputs'!$D$65:$D$69,MATCH($C72,'Fixed inputs'!$B$65:$B$69,0)))</f>
        <v>0.123544915440369</v>
      </c>
      <c r="P72" s="35">
        <f ca="1">IF(L72="","",N72*(1/(INDIRECT($L72))/INDEX('Fixed inputs'!$D$65:$D$69,MATCH($C72,'Fixed inputs'!$B$65:$B$69,0))))</f>
        <v>0.50069665605095537</v>
      </c>
      <c r="Q72" s="36">
        <f t="shared" ref="Q72:Q135" ca="1" si="3">SUM(O72,P72)</f>
        <v>0.62424157149132431</v>
      </c>
      <c r="R72" s="9"/>
    </row>
    <row r="73" spans="3:18" x14ac:dyDescent="0.6">
      <c r="C73" s="25" t="s">
        <v>5</v>
      </c>
      <c r="D73" s="26" t="s">
        <v>53</v>
      </c>
      <c r="E73" s="26">
        <f t="shared" si="2"/>
        <v>2020</v>
      </c>
      <c r="F73" s="27" t="str">
        <f t="shared" si="2"/>
        <v>Q2</v>
      </c>
      <c r="G73" s="18" t="s">
        <v>54</v>
      </c>
      <c r="H73" s="6" t="s">
        <v>91</v>
      </c>
      <c r="I73" s="6" t="s">
        <v>52</v>
      </c>
      <c r="J73" s="41">
        <v>3.6</v>
      </c>
      <c r="K73" s="18" t="s">
        <v>55</v>
      </c>
      <c r="L73" s="6" t="s">
        <v>92</v>
      </c>
      <c r="M73" s="6" t="s">
        <v>52</v>
      </c>
      <c r="N73" s="41">
        <v>10.75</v>
      </c>
      <c r="O73" s="34">
        <f ca="1">IF(H73="","",J73*(1/INDIRECT($H73))/INDEX('Fixed inputs'!$D$65:$D$69,MATCH($C73,'Fixed inputs'!$B$65:$B$69,0)))</f>
        <v>0.123544915440369</v>
      </c>
      <c r="P73" s="35">
        <f ca="1">IF(L73="","",N73*(1/(INDIRECT($L73))/INDEX('Fixed inputs'!$D$65:$D$69,MATCH($C73,'Fixed inputs'!$B$65:$B$69,0))))</f>
        <v>0.50069665605095537</v>
      </c>
      <c r="Q73" s="36">
        <f t="shared" ca="1" si="3"/>
        <v>0.62424157149132431</v>
      </c>
      <c r="R73" s="9"/>
    </row>
    <row r="74" spans="3:18" x14ac:dyDescent="0.6">
      <c r="C74" s="25" t="s">
        <v>5</v>
      </c>
      <c r="D74" s="26" t="s">
        <v>53</v>
      </c>
      <c r="E74" s="26">
        <f t="shared" si="2"/>
        <v>2020</v>
      </c>
      <c r="F74" s="27" t="str">
        <f t="shared" si="2"/>
        <v>Q3</v>
      </c>
      <c r="G74" s="18" t="s">
        <v>54</v>
      </c>
      <c r="H74" s="6" t="s">
        <v>91</v>
      </c>
      <c r="I74" s="6" t="s">
        <v>52</v>
      </c>
      <c r="J74" s="41">
        <v>3.6</v>
      </c>
      <c r="K74" s="18" t="s">
        <v>55</v>
      </c>
      <c r="L74" s="6" t="s">
        <v>92</v>
      </c>
      <c r="M74" s="6" t="s">
        <v>52</v>
      </c>
      <c r="N74" s="41">
        <v>10.75</v>
      </c>
      <c r="O74" s="34">
        <f ca="1">IF(H74="","",J74*(1/INDIRECT($H74))/INDEX('Fixed inputs'!$D$65:$D$69,MATCH($C74,'Fixed inputs'!$B$65:$B$69,0)))</f>
        <v>0.123544915440369</v>
      </c>
      <c r="P74" s="35">
        <f ca="1">IF(L74="","",N74*(1/(INDIRECT($L74))/INDEX('Fixed inputs'!$D$65:$D$69,MATCH($C74,'Fixed inputs'!$B$65:$B$69,0))))</f>
        <v>0.50069665605095537</v>
      </c>
      <c r="Q74" s="36">
        <f t="shared" ca="1" si="3"/>
        <v>0.62424157149132431</v>
      </c>
      <c r="R74" s="9"/>
    </row>
    <row r="75" spans="3:18" x14ac:dyDescent="0.6">
      <c r="C75" s="25" t="s">
        <v>5</v>
      </c>
      <c r="D75" s="26" t="s">
        <v>53</v>
      </c>
      <c r="E75" s="26">
        <f t="shared" si="2"/>
        <v>2020</v>
      </c>
      <c r="F75" s="27" t="str">
        <f t="shared" si="2"/>
        <v>Q4</v>
      </c>
      <c r="G75" s="18" t="s">
        <v>54</v>
      </c>
      <c r="H75" s="6" t="s">
        <v>91</v>
      </c>
      <c r="I75" s="6" t="s">
        <v>52</v>
      </c>
      <c r="J75" s="41">
        <v>3.6</v>
      </c>
      <c r="K75" s="18" t="s">
        <v>55</v>
      </c>
      <c r="L75" s="6" t="s">
        <v>92</v>
      </c>
      <c r="M75" s="6" t="s">
        <v>52</v>
      </c>
      <c r="N75" s="41">
        <v>10.75</v>
      </c>
      <c r="O75" s="34">
        <f ca="1">IF(H75="","",J75*(1/INDIRECT($H75))/INDEX('Fixed inputs'!$D$65:$D$69,MATCH($C75,'Fixed inputs'!$B$65:$B$69,0)))</f>
        <v>0.123544915440369</v>
      </c>
      <c r="P75" s="35">
        <f ca="1">IF(L75="","",N75*(1/(INDIRECT($L75))/INDEX('Fixed inputs'!$D$65:$D$69,MATCH($C75,'Fixed inputs'!$B$65:$B$69,0))))</f>
        <v>0.50069665605095537</v>
      </c>
      <c r="Q75" s="36">
        <f t="shared" ca="1" si="3"/>
        <v>0.62424157149132431</v>
      </c>
      <c r="R75" s="9"/>
    </row>
    <row r="76" spans="3:18" x14ac:dyDescent="0.6">
      <c r="C76" s="25" t="s">
        <v>5</v>
      </c>
      <c r="D76" s="26" t="s">
        <v>53</v>
      </c>
      <c r="E76" s="26">
        <f t="shared" si="2"/>
        <v>2021</v>
      </c>
      <c r="F76" s="27" t="str">
        <f t="shared" si="2"/>
        <v>Q1</v>
      </c>
      <c r="G76" s="18" t="s">
        <v>54</v>
      </c>
      <c r="H76" s="6" t="s">
        <v>91</v>
      </c>
      <c r="I76" s="6" t="s">
        <v>52</v>
      </c>
      <c r="J76" s="41">
        <v>3.6</v>
      </c>
      <c r="K76" s="18" t="s">
        <v>55</v>
      </c>
      <c r="L76" s="6" t="s">
        <v>92</v>
      </c>
      <c r="M76" s="6" t="s">
        <v>52</v>
      </c>
      <c r="N76" s="41">
        <v>10.75</v>
      </c>
      <c r="O76" s="34">
        <f ca="1">IF(H76="","",J76*(1/INDIRECT($H76))/INDEX('Fixed inputs'!$D$65:$D$69,MATCH($C76,'Fixed inputs'!$B$65:$B$69,0)))</f>
        <v>0.123544915440369</v>
      </c>
      <c r="P76" s="35">
        <f ca="1">IF(L76="","",N76*(1/(INDIRECT($L76))/INDEX('Fixed inputs'!$D$65:$D$69,MATCH($C76,'Fixed inputs'!$B$65:$B$69,0))))</f>
        <v>0.50069665605095537</v>
      </c>
      <c r="Q76" s="36">
        <f t="shared" ca="1" si="3"/>
        <v>0.62424157149132431</v>
      </c>
      <c r="R76" s="9"/>
    </row>
    <row r="77" spans="3:18" x14ac:dyDescent="0.6">
      <c r="C77" s="25" t="s">
        <v>5</v>
      </c>
      <c r="D77" s="26" t="s">
        <v>53</v>
      </c>
      <c r="E77" s="26">
        <f t="shared" si="2"/>
        <v>2021</v>
      </c>
      <c r="F77" s="27" t="str">
        <f t="shared" si="2"/>
        <v>Q2</v>
      </c>
      <c r="G77" s="18" t="s">
        <v>54</v>
      </c>
      <c r="H77" s="6" t="s">
        <v>91</v>
      </c>
      <c r="I77" s="6" t="s">
        <v>52</v>
      </c>
      <c r="J77" s="41">
        <v>3.6</v>
      </c>
      <c r="K77" s="18" t="s">
        <v>55</v>
      </c>
      <c r="L77" s="6" t="s">
        <v>92</v>
      </c>
      <c r="M77" s="6" t="s">
        <v>52</v>
      </c>
      <c r="N77" s="41">
        <v>10.75</v>
      </c>
      <c r="O77" s="34">
        <f ca="1">IF(H77="","",J77*(1/INDIRECT($H77))/INDEX('Fixed inputs'!$D$65:$D$69,MATCH($C77,'Fixed inputs'!$B$65:$B$69,0)))</f>
        <v>0.123544915440369</v>
      </c>
      <c r="P77" s="35">
        <f ca="1">IF(L77="","",N77*(1/(INDIRECT($L77))/INDEX('Fixed inputs'!$D$65:$D$69,MATCH($C77,'Fixed inputs'!$B$65:$B$69,0))))</f>
        <v>0.50069665605095537</v>
      </c>
      <c r="Q77" s="36">
        <f t="shared" ca="1" si="3"/>
        <v>0.62424157149132431</v>
      </c>
      <c r="R77" s="9"/>
    </row>
    <row r="78" spans="3:18" x14ac:dyDescent="0.6">
      <c r="C78" s="25" t="s">
        <v>5</v>
      </c>
      <c r="D78" s="26" t="s">
        <v>53</v>
      </c>
      <c r="E78" s="26">
        <f t="shared" si="2"/>
        <v>2021</v>
      </c>
      <c r="F78" s="27" t="str">
        <f t="shared" si="2"/>
        <v>Q3</v>
      </c>
      <c r="G78" s="18" t="s">
        <v>54</v>
      </c>
      <c r="H78" s="6" t="s">
        <v>91</v>
      </c>
      <c r="I78" s="6" t="s">
        <v>52</v>
      </c>
      <c r="J78" s="41">
        <v>3.6</v>
      </c>
      <c r="K78" s="18" t="s">
        <v>55</v>
      </c>
      <c r="L78" s="6" t="s">
        <v>92</v>
      </c>
      <c r="M78" s="6" t="s">
        <v>52</v>
      </c>
      <c r="N78" s="41">
        <v>10.75</v>
      </c>
      <c r="O78" s="34">
        <f ca="1">IF(H78="","",J78*(1/INDIRECT($H78))/INDEX('Fixed inputs'!$D$65:$D$69,MATCH($C78,'Fixed inputs'!$B$65:$B$69,0)))</f>
        <v>0.123544915440369</v>
      </c>
      <c r="P78" s="35">
        <f ca="1">IF(L78="","",N78*(1/(INDIRECT($L78))/INDEX('Fixed inputs'!$D$65:$D$69,MATCH($C78,'Fixed inputs'!$B$65:$B$69,0))))</f>
        <v>0.50069665605095537</v>
      </c>
      <c r="Q78" s="36">
        <f t="shared" ca="1" si="3"/>
        <v>0.62424157149132431</v>
      </c>
      <c r="R78" s="9"/>
    </row>
    <row r="79" spans="3:18" x14ac:dyDescent="0.6">
      <c r="C79" s="25" t="s">
        <v>5</v>
      </c>
      <c r="D79" s="26" t="s">
        <v>53</v>
      </c>
      <c r="E79" s="26">
        <f t="shared" si="2"/>
        <v>2021</v>
      </c>
      <c r="F79" s="27" t="str">
        <f t="shared" si="2"/>
        <v>Q4</v>
      </c>
      <c r="G79" s="18" t="s">
        <v>54</v>
      </c>
      <c r="H79" s="6" t="s">
        <v>91</v>
      </c>
      <c r="I79" s="6" t="s">
        <v>52</v>
      </c>
      <c r="J79" s="41">
        <v>3.6</v>
      </c>
      <c r="K79" s="18" t="s">
        <v>55</v>
      </c>
      <c r="L79" s="6" t="s">
        <v>92</v>
      </c>
      <c r="M79" s="6" t="s">
        <v>52</v>
      </c>
      <c r="N79" s="41">
        <v>10.75</v>
      </c>
      <c r="O79" s="34">
        <f ca="1">IF(H79="","",J79*(1/INDIRECT($H79))/INDEX('Fixed inputs'!$D$65:$D$69,MATCH($C79,'Fixed inputs'!$B$65:$B$69,0)))</f>
        <v>0.123544915440369</v>
      </c>
      <c r="P79" s="35">
        <f ca="1">IF(L79="","",N79*(1/(INDIRECT($L79))/INDEX('Fixed inputs'!$D$65:$D$69,MATCH($C79,'Fixed inputs'!$B$65:$B$69,0))))</f>
        <v>0.50069665605095537</v>
      </c>
      <c r="Q79" s="36">
        <f t="shared" ca="1" si="3"/>
        <v>0.62424157149132431</v>
      </c>
      <c r="R79" s="9"/>
    </row>
    <row r="80" spans="3:18" x14ac:dyDescent="0.6">
      <c r="C80" s="25" t="s">
        <v>5</v>
      </c>
      <c r="D80" s="26" t="s">
        <v>53</v>
      </c>
      <c r="E80" s="26">
        <f t="shared" si="2"/>
        <v>2022</v>
      </c>
      <c r="F80" s="27" t="str">
        <f t="shared" si="2"/>
        <v>Q1</v>
      </c>
      <c r="G80" s="18" t="s">
        <v>54</v>
      </c>
      <c r="H80" s="6" t="s">
        <v>91</v>
      </c>
      <c r="I80" s="6" t="s">
        <v>52</v>
      </c>
      <c r="J80" s="41">
        <v>3.6</v>
      </c>
      <c r="K80" s="18" t="s">
        <v>55</v>
      </c>
      <c r="L80" s="6" t="s">
        <v>92</v>
      </c>
      <c r="M80" s="6" t="s">
        <v>52</v>
      </c>
      <c r="N80" s="41">
        <v>10.75</v>
      </c>
      <c r="O80" s="34">
        <f ca="1">IF(H80="","",J80*(1/INDIRECT($H80))/INDEX('Fixed inputs'!$D$65:$D$69,MATCH($C80,'Fixed inputs'!$B$65:$B$69,0)))</f>
        <v>0.123544915440369</v>
      </c>
      <c r="P80" s="35">
        <f ca="1">IF(L80="","",N80*(1/(INDIRECT($L80))/INDEX('Fixed inputs'!$D$65:$D$69,MATCH($C80,'Fixed inputs'!$B$65:$B$69,0))))</f>
        <v>0.50069665605095537</v>
      </c>
      <c r="Q80" s="36">
        <f t="shared" ca="1" si="3"/>
        <v>0.62424157149132431</v>
      </c>
      <c r="R80" s="9"/>
    </row>
    <row r="81" spans="3:18" x14ac:dyDescent="0.6">
      <c r="C81" s="25" t="s">
        <v>5</v>
      </c>
      <c r="D81" s="26" t="s">
        <v>53</v>
      </c>
      <c r="E81" s="26">
        <f t="shared" si="2"/>
        <v>2022</v>
      </c>
      <c r="F81" s="27" t="str">
        <f t="shared" si="2"/>
        <v>Q2</v>
      </c>
      <c r="G81" s="18" t="s">
        <v>54</v>
      </c>
      <c r="H81" s="6" t="s">
        <v>91</v>
      </c>
      <c r="I81" s="6" t="s">
        <v>52</v>
      </c>
      <c r="J81" s="41">
        <v>3.6</v>
      </c>
      <c r="K81" s="18" t="s">
        <v>55</v>
      </c>
      <c r="L81" s="6" t="s">
        <v>92</v>
      </c>
      <c r="M81" s="6" t="s">
        <v>52</v>
      </c>
      <c r="N81" s="41">
        <v>10.75</v>
      </c>
      <c r="O81" s="34">
        <f ca="1">IF(H81="","",J81*(1/INDIRECT($H81))/INDEX('Fixed inputs'!$D$65:$D$69,MATCH($C81,'Fixed inputs'!$B$65:$B$69,0)))</f>
        <v>0.123544915440369</v>
      </c>
      <c r="P81" s="35">
        <f ca="1">IF(L81="","",N81*(1/(INDIRECT($L81))/INDEX('Fixed inputs'!$D$65:$D$69,MATCH($C81,'Fixed inputs'!$B$65:$B$69,0))))</f>
        <v>0.50069665605095537</v>
      </c>
      <c r="Q81" s="36">
        <f t="shared" ca="1" si="3"/>
        <v>0.62424157149132431</v>
      </c>
      <c r="R81" s="9"/>
    </row>
    <row r="82" spans="3:18" x14ac:dyDescent="0.6">
      <c r="C82" s="25" t="s">
        <v>5</v>
      </c>
      <c r="D82" s="26" t="s">
        <v>53</v>
      </c>
      <c r="E82" s="26">
        <f t="shared" si="2"/>
        <v>2022</v>
      </c>
      <c r="F82" s="27" t="str">
        <f t="shared" si="2"/>
        <v>Q3</v>
      </c>
      <c r="G82" s="18" t="s">
        <v>54</v>
      </c>
      <c r="H82" s="6" t="s">
        <v>91</v>
      </c>
      <c r="I82" s="6" t="s">
        <v>52</v>
      </c>
      <c r="J82" s="41">
        <v>3.6</v>
      </c>
      <c r="K82" s="18" t="s">
        <v>55</v>
      </c>
      <c r="L82" s="6" t="s">
        <v>92</v>
      </c>
      <c r="M82" s="6" t="s">
        <v>52</v>
      </c>
      <c r="N82" s="41">
        <v>10.75</v>
      </c>
      <c r="O82" s="34">
        <f ca="1">IF(H82="","",J82*(1/INDIRECT($H82))/INDEX('Fixed inputs'!$D$65:$D$69,MATCH($C82,'Fixed inputs'!$B$65:$B$69,0)))</f>
        <v>0.123544915440369</v>
      </c>
      <c r="P82" s="35">
        <f ca="1">IF(L82="","",N82*(1/(INDIRECT($L82))/INDEX('Fixed inputs'!$D$65:$D$69,MATCH($C82,'Fixed inputs'!$B$65:$B$69,0))))</f>
        <v>0.50069665605095537</v>
      </c>
      <c r="Q82" s="36">
        <f t="shared" ca="1" si="3"/>
        <v>0.62424157149132431</v>
      </c>
      <c r="R82" s="9"/>
    </row>
    <row r="83" spans="3:18" x14ac:dyDescent="0.6">
      <c r="C83" s="25" t="s">
        <v>5</v>
      </c>
      <c r="D83" s="26" t="s">
        <v>53</v>
      </c>
      <c r="E83" s="26">
        <f t="shared" si="2"/>
        <v>2022</v>
      </c>
      <c r="F83" s="27" t="str">
        <f t="shared" si="2"/>
        <v>Q4</v>
      </c>
      <c r="G83" s="18" t="s">
        <v>54</v>
      </c>
      <c r="H83" s="6" t="s">
        <v>91</v>
      </c>
      <c r="I83" s="6" t="s">
        <v>52</v>
      </c>
      <c r="J83" s="41">
        <v>3.6</v>
      </c>
      <c r="K83" s="18" t="s">
        <v>55</v>
      </c>
      <c r="L83" s="6" t="s">
        <v>92</v>
      </c>
      <c r="M83" s="6" t="s">
        <v>52</v>
      </c>
      <c r="N83" s="41">
        <v>10.75</v>
      </c>
      <c r="O83" s="34">
        <f ca="1">IF(H83="","",J83*(1/INDIRECT($H83))/INDEX('Fixed inputs'!$D$65:$D$69,MATCH($C83,'Fixed inputs'!$B$65:$B$69,0)))</f>
        <v>0.123544915440369</v>
      </c>
      <c r="P83" s="35">
        <f ca="1">IF(L83="","",N83*(1/(INDIRECT($L83))/INDEX('Fixed inputs'!$D$65:$D$69,MATCH($C83,'Fixed inputs'!$B$65:$B$69,0))))</f>
        <v>0.50069665605095537</v>
      </c>
      <c r="Q83" s="36">
        <f t="shared" ca="1" si="3"/>
        <v>0.62424157149132431</v>
      </c>
      <c r="R83" s="9"/>
    </row>
    <row r="84" spans="3:18" x14ac:dyDescent="0.6">
      <c r="C84" s="25" t="s">
        <v>5</v>
      </c>
      <c r="D84" s="26" t="s">
        <v>53</v>
      </c>
      <c r="E84" s="26">
        <f t="shared" si="2"/>
        <v>2023</v>
      </c>
      <c r="F84" s="27" t="str">
        <f t="shared" si="2"/>
        <v>Q1</v>
      </c>
      <c r="G84" s="18" t="s">
        <v>54</v>
      </c>
      <c r="H84" s="6" t="s">
        <v>91</v>
      </c>
      <c r="I84" s="6" t="s">
        <v>52</v>
      </c>
      <c r="J84" s="41">
        <v>3.6</v>
      </c>
      <c r="K84" s="18" t="s">
        <v>55</v>
      </c>
      <c r="L84" s="6" t="s">
        <v>92</v>
      </c>
      <c r="M84" s="6" t="s">
        <v>52</v>
      </c>
      <c r="N84" s="41">
        <v>10.75</v>
      </c>
      <c r="O84" s="34">
        <f ca="1">IF(H84="","",J84*(1/INDIRECT($H84))/INDEX('Fixed inputs'!$D$65:$D$69,MATCH($C84,'Fixed inputs'!$B$65:$B$69,0)))</f>
        <v>0.123544915440369</v>
      </c>
      <c r="P84" s="35">
        <f ca="1">IF(L84="","",N84*(1/(INDIRECT($L84))/INDEX('Fixed inputs'!$D$65:$D$69,MATCH($C84,'Fixed inputs'!$B$65:$B$69,0))))</f>
        <v>0.50069665605095537</v>
      </c>
      <c r="Q84" s="36">
        <f t="shared" ca="1" si="3"/>
        <v>0.62424157149132431</v>
      </c>
      <c r="R84" s="9"/>
    </row>
    <row r="85" spans="3:18" x14ac:dyDescent="0.6">
      <c r="C85" s="25" t="s">
        <v>5</v>
      </c>
      <c r="D85" s="26" t="s">
        <v>53</v>
      </c>
      <c r="E85" s="26">
        <f t="shared" si="2"/>
        <v>2023</v>
      </c>
      <c r="F85" s="27" t="str">
        <f t="shared" si="2"/>
        <v>Q2</v>
      </c>
      <c r="G85" s="18" t="s">
        <v>54</v>
      </c>
      <c r="H85" s="6" t="s">
        <v>91</v>
      </c>
      <c r="I85" s="6" t="s">
        <v>52</v>
      </c>
      <c r="J85" s="41">
        <v>3.6</v>
      </c>
      <c r="K85" s="18" t="s">
        <v>55</v>
      </c>
      <c r="L85" s="6" t="s">
        <v>92</v>
      </c>
      <c r="M85" s="6" t="s">
        <v>52</v>
      </c>
      <c r="N85" s="41">
        <v>10.75</v>
      </c>
      <c r="O85" s="34">
        <f ca="1">IF(H85="","",J85*(1/INDIRECT($H85))/INDEX('Fixed inputs'!$D$65:$D$69,MATCH($C85,'Fixed inputs'!$B$65:$B$69,0)))</f>
        <v>0.123544915440369</v>
      </c>
      <c r="P85" s="35">
        <f ca="1">IF(L85="","",N85*(1/(INDIRECT($L85))/INDEX('Fixed inputs'!$D$65:$D$69,MATCH($C85,'Fixed inputs'!$B$65:$B$69,0))))</f>
        <v>0.50069665605095537</v>
      </c>
      <c r="Q85" s="36">
        <f t="shared" ca="1" si="3"/>
        <v>0.62424157149132431</v>
      </c>
      <c r="R85" s="9"/>
    </row>
    <row r="86" spans="3:18" x14ac:dyDescent="0.6">
      <c r="C86" s="25" t="s">
        <v>5</v>
      </c>
      <c r="D86" s="26" t="s">
        <v>53</v>
      </c>
      <c r="E86" s="26">
        <f t="shared" si="2"/>
        <v>2023</v>
      </c>
      <c r="F86" s="27" t="str">
        <f t="shared" si="2"/>
        <v>Q3</v>
      </c>
      <c r="G86" s="18" t="s">
        <v>54</v>
      </c>
      <c r="H86" s="6" t="s">
        <v>91</v>
      </c>
      <c r="I86" s="6" t="s">
        <v>52</v>
      </c>
      <c r="J86" s="41">
        <v>3.6</v>
      </c>
      <c r="K86" s="18" t="s">
        <v>55</v>
      </c>
      <c r="L86" s="6" t="s">
        <v>92</v>
      </c>
      <c r="M86" s="6" t="s">
        <v>52</v>
      </c>
      <c r="N86" s="41">
        <v>10.75</v>
      </c>
      <c r="O86" s="34">
        <f ca="1">IF(H86="","",J86*(1/INDIRECT($H86))/INDEX('Fixed inputs'!$D$65:$D$69,MATCH($C86,'Fixed inputs'!$B$65:$B$69,0)))</f>
        <v>0.123544915440369</v>
      </c>
      <c r="P86" s="35">
        <f ca="1">IF(L86="","",N86*(1/(INDIRECT($L86))/INDEX('Fixed inputs'!$D$65:$D$69,MATCH($C86,'Fixed inputs'!$B$65:$B$69,0))))</f>
        <v>0.50069665605095537</v>
      </c>
      <c r="Q86" s="36">
        <f t="shared" ca="1" si="3"/>
        <v>0.62424157149132431</v>
      </c>
      <c r="R86" s="9"/>
    </row>
    <row r="87" spans="3:18" x14ac:dyDescent="0.6">
      <c r="C87" s="25" t="s">
        <v>5</v>
      </c>
      <c r="D87" s="26" t="s">
        <v>53</v>
      </c>
      <c r="E87" s="26">
        <f t="shared" ref="E87:F106" si="4">E35</f>
        <v>2023</v>
      </c>
      <c r="F87" s="27" t="str">
        <f t="shared" si="4"/>
        <v>Q4</v>
      </c>
      <c r="G87" s="18" t="s">
        <v>54</v>
      </c>
      <c r="H87" s="6" t="s">
        <v>91</v>
      </c>
      <c r="I87" s="6" t="s">
        <v>52</v>
      </c>
      <c r="J87" s="41">
        <v>3.6</v>
      </c>
      <c r="K87" s="18" t="s">
        <v>55</v>
      </c>
      <c r="L87" s="6" t="s">
        <v>92</v>
      </c>
      <c r="M87" s="6" t="s">
        <v>52</v>
      </c>
      <c r="N87" s="41">
        <v>10.75</v>
      </c>
      <c r="O87" s="34">
        <f ca="1">IF(H87="","",J87*(1/INDIRECT($H87))/INDEX('Fixed inputs'!$D$65:$D$69,MATCH($C87,'Fixed inputs'!$B$65:$B$69,0)))</f>
        <v>0.123544915440369</v>
      </c>
      <c r="P87" s="35">
        <f ca="1">IF(L87="","",N87*(1/(INDIRECT($L87))/INDEX('Fixed inputs'!$D$65:$D$69,MATCH($C87,'Fixed inputs'!$B$65:$B$69,0))))</f>
        <v>0.50069665605095537</v>
      </c>
      <c r="Q87" s="36">
        <f t="shared" ca="1" si="3"/>
        <v>0.62424157149132431</v>
      </c>
      <c r="R87" s="9"/>
    </row>
    <row r="88" spans="3:18" x14ac:dyDescent="0.6">
      <c r="C88" s="25" t="s">
        <v>5</v>
      </c>
      <c r="D88" s="26" t="s">
        <v>53</v>
      </c>
      <c r="E88" s="26">
        <f t="shared" si="4"/>
        <v>2024</v>
      </c>
      <c r="F88" s="27" t="str">
        <f t="shared" si="4"/>
        <v>Q1</v>
      </c>
      <c r="G88" s="18" t="s">
        <v>54</v>
      </c>
      <c r="H88" s="6" t="s">
        <v>91</v>
      </c>
      <c r="I88" s="6" t="s">
        <v>52</v>
      </c>
      <c r="J88" s="41">
        <v>3.6</v>
      </c>
      <c r="K88" s="18" t="s">
        <v>55</v>
      </c>
      <c r="L88" s="6" t="s">
        <v>92</v>
      </c>
      <c r="M88" s="6" t="s">
        <v>52</v>
      </c>
      <c r="N88" s="41">
        <v>10.75</v>
      </c>
      <c r="O88" s="34">
        <f ca="1">IF(H88="","",J88*(1/INDIRECT($H88))/INDEX('Fixed inputs'!$D$65:$D$69,MATCH($C88,'Fixed inputs'!$B$65:$B$69,0)))</f>
        <v>0.123544915440369</v>
      </c>
      <c r="P88" s="35">
        <f ca="1">IF(L88="","",N88*(1/(INDIRECT($L88))/INDEX('Fixed inputs'!$D$65:$D$69,MATCH($C88,'Fixed inputs'!$B$65:$B$69,0))))</f>
        <v>0.50069665605095537</v>
      </c>
      <c r="Q88" s="36">
        <f t="shared" ca="1" si="3"/>
        <v>0.62424157149132431</v>
      </c>
      <c r="R88" s="9"/>
    </row>
    <row r="89" spans="3:18" x14ac:dyDescent="0.6">
      <c r="C89" s="25" t="s">
        <v>5</v>
      </c>
      <c r="D89" s="26" t="s">
        <v>53</v>
      </c>
      <c r="E89" s="26">
        <f t="shared" si="4"/>
        <v>2024</v>
      </c>
      <c r="F89" s="27" t="str">
        <f t="shared" si="4"/>
        <v>Q2</v>
      </c>
      <c r="G89" s="18" t="s">
        <v>54</v>
      </c>
      <c r="H89" s="6" t="s">
        <v>91</v>
      </c>
      <c r="I89" s="6" t="s">
        <v>52</v>
      </c>
      <c r="J89" s="41">
        <v>3.6</v>
      </c>
      <c r="K89" s="18" t="s">
        <v>55</v>
      </c>
      <c r="L89" s="6" t="s">
        <v>92</v>
      </c>
      <c r="M89" s="6" t="s">
        <v>52</v>
      </c>
      <c r="N89" s="41">
        <v>10.75</v>
      </c>
      <c r="O89" s="34">
        <f ca="1">IF(H89="","",J89*(1/INDIRECT($H89))/INDEX('Fixed inputs'!$D$65:$D$69,MATCH($C89,'Fixed inputs'!$B$65:$B$69,0)))</f>
        <v>0.123544915440369</v>
      </c>
      <c r="P89" s="35">
        <f ca="1">IF(L89="","",N89*(1/(INDIRECT($L89))/INDEX('Fixed inputs'!$D$65:$D$69,MATCH($C89,'Fixed inputs'!$B$65:$B$69,0))))</f>
        <v>0.50069665605095537</v>
      </c>
      <c r="Q89" s="36">
        <f t="shared" ca="1" si="3"/>
        <v>0.62424157149132431</v>
      </c>
      <c r="R89" s="9"/>
    </row>
    <row r="90" spans="3:18" x14ac:dyDescent="0.6">
      <c r="C90" s="25" t="s">
        <v>5</v>
      </c>
      <c r="D90" s="26" t="s">
        <v>53</v>
      </c>
      <c r="E90" s="26">
        <f t="shared" si="4"/>
        <v>2024</v>
      </c>
      <c r="F90" s="27" t="str">
        <f t="shared" si="4"/>
        <v>Q3</v>
      </c>
      <c r="G90" s="18" t="s">
        <v>54</v>
      </c>
      <c r="H90" s="6" t="s">
        <v>91</v>
      </c>
      <c r="I90" s="6" t="s">
        <v>52</v>
      </c>
      <c r="J90" s="41">
        <v>3.6</v>
      </c>
      <c r="K90" s="18" t="s">
        <v>55</v>
      </c>
      <c r="L90" s="6" t="s">
        <v>92</v>
      </c>
      <c r="M90" s="6" t="s">
        <v>52</v>
      </c>
      <c r="N90" s="41">
        <v>10.75</v>
      </c>
      <c r="O90" s="34">
        <f ca="1">IF(H90="","",J90*(1/INDIRECT($H90))/INDEX('Fixed inputs'!$D$65:$D$69,MATCH($C90,'Fixed inputs'!$B$65:$B$69,0)))</f>
        <v>0.123544915440369</v>
      </c>
      <c r="P90" s="35">
        <f ca="1">IF(L90="","",N90*(1/(INDIRECT($L90))/INDEX('Fixed inputs'!$D$65:$D$69,MATCH($C90,'Fixed inputs'!$B$65:$B$69,0))))</f>
        <v>0.50069665605095537</v>
      </c>
      <c r="Q90" s="36">
        <f t="shared" ca="1" si="3"/>
        <v>0.62424157149132431</v>
      </c>
      <c r="R90" s="9"/>
    </row>
    <row r="91" spans="3:18" x14ac:dyDescent="0.6">
      <c r="C91" s="25" t="s">
        <v>5</v>
      </c>
      <c r="D91" s="26" t="s">
        <v>53</v>
      </c>
      <c r="E91" s="26">
        <f t="shared" si="4"/>
        <v>2024</v>
      </c>
      <c r="F91" s="27" t="str">
        <f t="shared" si="4"/>
        <v>Q4</v>
      </c>
      <c r="G91" s="18" t="s">
        <v>54</v>
      </c>
      <c r="H91" s="6" t="s">
        <v>91</v>
      </c>
      <c r="I91" s="6" t="s">
        <v>52</v>
      </c>
      <c r="J91" s="41">
        <v>3.6</v>
      </c>
      <c r="K91" s="18" t="s">
        <v>55</v>
      </c>
      <c r="L91" s="6" t="s">
        <v>92</v>
      </c>
      <c r="M91" s="6" t="s">
        <v>52</v>
      </c>
      <c r="N91" s="41">
        <v>10.75</v>
      </c>
      <c r="O91" s="34">
        <f ca="1">IF(H91="","",J91*(1/INDIRECT($H91))/INDEX('Fixed inputs'!$D$65:$D$69,MATCH($C91,'Fixed inputs'!$B$65:$B$69,0)))</f>
        <v>0.123544915440369</v>
      </c>
      <c r="P91" s="35">
        <f ca="1">IF(L91="","",N91*(1/(INDIRECT($L91))/INDEX('Fixed inputs'!$D$65:$D$69,MATCH($C91,'Fixed inputs'!$B$65:$B$69,0))))</f>
        <v>0.50069665605095537</v>
      </c>
      <c r="Q91" s="36">
        <f t="shared" ca="1" si="3"/>
        <v>0.62424157149132431</v>
      </c>
      <c r="R91" s="9"/>
    </row>
    <row r="92" spans="3:18" x14ac:dyDescent="0.6">
      <c r="C92" s="25" t="s">
        <v>5</v>
      </c>
      <c r="D92" s="26" t="s">
        <v>53</v>
      </c>
      <c r="E92" s="26">
        <f t="shared" si="4"/>
        <v>2025</v>
      </c>
      <c r="F92" s="27" t="str">
        <f t="shared" si="4"/>
        <v>Q1</v>
      </c>
      <c r="G92" s="18" t="s">
        <v>54</v>
      </c>
      <c r="H92" s="6" t="s">
        <v>91</v>
      </c>
      <c r="I92" s="6" t="s">
        <v>52</v>
      </c>
      <c r="J92" s="41">
        <v>3.6</v>
      </c>
      <c r="K92" s="18" t="s">
        <v>55</v>
      </c>
      <c r="L92" s="6" t="s">
        <v>92</v>
      </c>
      <c r="M92" s="6" t="s">
        <v>52</v>
      </c>
      <c r="N92" s="41">
        <v>10.75</v>
      </c>
      <c r="O92" s="34">
        <f ca="1">IF(H92="","",J92*(1/INDIRECT($H92))/INDEX('Fixed inputs'!$D$65:$D$69,MATCH($C92,'Fixed inputs'!$B$65:$B$69,0)))</f>
        <v>0.123544915440369</v>
      </c>
      <c r="P92" s="35">
        <f ca="1">IF(L92="","",N92*(1/(INDIRECT($L92))/INDEX('Fixed inputs'!$D$65:$D$69,MATCH($C92,'Fixed inputs'!$B$65:$B$69,0))))</f>
        <v>0.50069665605095537</v>
      </c>
      <c r="Q92" s="36">
        <f t="shared" ca="1" si="3"/>
        <v>0.62424157149132431</v>
      </c>
      <c r="R92" s="9"/>
    </row>
    <row r="93" spans="3:18" x14ac:dyDescent="0.6">
      <c r="C93" s="25" t="s">
        <v>5</v>
      </c>
      <c r="D93" s="26" t="s">
        <v>53</v>
      </c>
      <c r="E93" s="26">
        <f t="shared" si="4"/>
        <v>2025</v>
      </c>
      <c r="F93" s="27" t="str">
        <f t="shared" si="4"/>
        <v>Q2</v>
      </c>
      <c r="G93" s="18" t="s">
        <v>54</v>
      </c>
      <c r="H93" s="6" t="s">
        <v>91</v>
      </c>
      <c r="I93" s="6" t="s">
        <v>52</v>
      </c>
      <c r="J93" s="41">
        <v>3.6</v>
      </c>
      <c r="K93" s="18" t="s">
        <v>55</v>
      </c>
      <c r="L93" s="6" t="s">
        <v>92</v>
      </c>
      <c r="M93" s="6" t="s">
        <v>52</v>
      </c>
      <c r="N93" s="41">
        <v>10.75</v>
      </c>
      <c r="O93" s="34">
        <f ca="1">IF(H93="","",J93*(1/INDIRECT($H93))/INDEX('Fixed inputs'!$D$65:$D$69,MATCH($C93,'Fixed inputs'!$B$65:$B$69,0)))</f>
        <v>0.123544915440369</v>
      </c>
      <c r="P93" s="35">
        <f ca="1">IF(L93="","",N93*(1/(INDIRECT($L93))/INDEX('Fixed inputs'!$D$65:$D$69,MATCH($C93,'Fixed inputs'!$B$65:$B$69,0))))</f>
        <v>0.50069665605095537</v>
      </c>
      <c r="Q93" s="36">
        <f t="shared" ca="1" si="3"/>
        <v>0.62424157149132431</v>
      </c>
      <c r="R93" s="9"/>
    </row>
    <row r="94" spans="3:18" x14ac:dyDescent="0.6">
      <c r="C94" s="25" t="s">
        <v>5</v>
      </c>
      <c r="D94" s="26" t="s">
        <v>53</v>
      </c>
      <c r="E94" s="26">
        <f t="shared" si="4"/>
        <v>2025</v>
      </c>
      <c r="F94" s="27" t="str">
        <f t="shared" si="4"/>
        <v>Q3</v>
      </c>
      <c r="G94" s="18" t="s">
        <v>54</v>
      </c>
      <c r="H94" s="6" t="s">
        <v>91</v>
      </c>
      <c r="I94" s="6" t="s">
        <v>52</v>
      </c>
      <c r="J94" s="41">
        <v>3.6</v>
      </c>
      <c r="K94" s="18" t="s">
        <v>55</v>
      </c>
      <c r="L94" s="6" t="s">
        <v>92</v>
      </c>
      <c r="M94" s="6" t="s">
        <v>52</v>
      </c>
      <c r="N94" s="41">
        <v>10.75</v>
      </c>
      <c r="O94" s="34">
        <f ca="1">IF(H94="","",J94*(1/INDIRECT($H94))/INDEX('Fixed inputs'!$D$65:$D$69,MATCH($C94,'Fixed inputs'!$B$65:$B$69,0)))</f>
        <v>0.123544915440369</v>
      </c>
      <c r="P94" s="35">
        <f ca="1">IF(L94="","",N94*(1/(INDIRECT($L94))/INDEX('Fixed inputs'!$D$65:$D$69,MATCH($C94,'Fixed inputs'!$B$65:$B$69,0))))</f>
        <v>0.50069665605095537</v>
      </c>
      <c r="Q94" s="36">
        <f t="shared" ca="1" si="3"/>
        <v>0.62424157149132431</v>
      </c>
      <c r="R94" s="9"/>
    </row>
    <row r="95" spans="3:18" x14ac:dyDescent="0.6">
      <c r="C95" s="25" t="s">
        <v>5</v>
      </c>
      <c r="D95" s="26" t="s">
        <v>53</v>
      </c>
      <c r="E95" s="26">
        <f t="shared" si="4"/>
        <v>2025</v>
      </c>
      <c r="F95" s="27" t="str">
        <f t="shared" si="4"/>
        <v>Q4</v>
      </c>
      <c r="G95" s="18" t="s">
        <v>54</v>
      </c>
      <c r="H95" s="6" t="s">
        <v>91</v>
      </c>
      <c r="I95" s="6" t="s">
        <v>52</v>
      </c>
      <c r="J95" s="41">
        <v>3.6</v>
      </c>
      <c r="K95" s="18" t="s">
        <v>55</v>
      </c>
      <c r="L95" s="6" t="s">
        <v>92</v>
      </c>
      <c r="M95" s="6" t="s">
        <v>52</v>
      </c>
      <c r="N95" s="41">
        <v>10.75</v>
      </c>
      <c r="O95" s="34">
        <f ca="1">IF(H95="","",J95*(1/INDIRECT($H95))/INDEX('Fixed inputs'!$D$65:$D$69,MATCH($C95,'Fixed inputs'!$B$65:$B$69,0)))</f>
        <v>0.123544915440369</v>
      </c>
      <c r="P95" s="35">
        <f ca="1">IF(L95="","",N95*(1/(INDIRECT($L95))/INDEX('Fixed inputs'!$D$65:$D$69,MATCH($C95,'Fixed inputs'!$B$65:$B$69,0))))</f>
        <v>0.50069665605095537</v>
      </c>
      <c r="Q95" s="36">
        <f t="shared" ca="1" si="3"/>
        <v>0.62424157149132431</v>
      </c>
      <c r="R95" s="9"/>
    </row>
    <row r="96" spans="3:18" x14ac:dyDescent="0.6">
      <c r="C96" s="25" t="s">
        <v>5</v>
      </c>
      <c r="D96" s="26" t="s">
        <v>53</v>
      </c>
      <c r="E96" s="26">
        <f t="shared" si="4"/>
        <v>2026</v>
      </c>
      <c r="F96" s="27" t="str">
        <f t="shared" si="4"/>
        <v>Q1</v>
      </c>
      <c r="G96" s="18" t="s">
        <v>54</v>
      </c>
      <c r="H96" s="6" t="s">
        <v>91</v>
      </c>
      <c r="I96" s="6" t="s">
        <v>52</v>
      </c>
      <c r="J96" s="41">
        <v>3.6</v>
      </c>
      <c r="K96" s="18" t="s">
        <v>55</v>
      </c>
      <c r="L96" s="6" t="s">
        <v>92</v>
      </c>
      <c r="M96" s="6" t="s">
        <v>52</v>
      </c>
      <c r="N96" s="41">
        <v>10.75</v>
      </c>
      <c r="O96" s="34">
        <f ca="1">IF(H96="","",J96*(1/INDIRECT($H96))/INDEX('Fixed inputs'!$D$65:$D$69,MATCH($C96,'Fixed inputs'!$B$65:$B$69,0)))</f>
        <v>0.123544915440369</v>
      </c>
      <c r="P96" s="35">
        <f ca="1">IF(L96="","",N96*(1/(INDIRECT($L96))/INDEX('Fixed inputs'!$D$65:$D$69,MATCH($C96,'Fixed inputs'!$B$65:$B$69,0))))</f>
        <v>0.50069665605095537</v>
      </c>
      <c r="Q96" s="36">
        <f t="shared" ca="1" si="3"/>
        <v>0.62424157149132431</v>
      </c>
      <c r="R96" s="9"/>
    </row>
    <row r="97" spans="3:18" x14ac:dyDescent="0.6">
      <c r="C97" s="25" t="s">
        <v>5</v>
      </c>
      <c r="D97" s="26" t="s">
        <v>53</v>
      </c>
      <c r="E97" s="26">
        <f t="shared" si="4"/>
        <v>2026</v>
      </c>
      <c r="F97" s="27" t="str">
        <f t="shared" si="4"/>
        <v>Q2</v>
      </c>
      <c r="G97" s="18" t="s">
        <v>54</v>
      </c>
      <c r="H97" s="6" t="s">
        <v>91</v>
      </c>
      <c r="I97" s="6" t="s">
        <v>52</v>
      </c>
      <c r="J97" s="41">
        <v>3.6</v>
      </c>
      <c r="K97" s="18" t="s">
        <v>55</v>
      </c>
      <c r="L97" s="6" t="s">
        <v>92</v>
      </c>
      <c r="M97" s="6" t="s">
        <v>52</v>
      </c>
      <c r="N97" s="41">
        <v>10.75</v>
      </c>
      <c r="O97" s="34">
        <f ca="1">IF(H97="","",J97*(1/INDIRECT($H97))/INDEX('Fixed inputs'!$D$65:$D$69,MATCH($C97,'Fixed inputs'!$B$65:$B$69,0)))</f>
        <v>0.123544915440369</v>
      </c>
      <c r="P97" s="35">
        <f ca="1">IF(L97="","",N97*(1/(INDIRECT($L97))/INDEX('Fixed inputs'!$D$65:$D$69,MATCH($C97,'Fixed inputs'!$B$65:$B$69,0))))</f>
        <v>0.50069665605095537</v>
      </c>
      <c r="Q97" s="36">
        <f t="shared" ca="1" si="3"/>
        <v>0.62424157149132431</v>
      </c>
      <c r="R97" s="9"/>
    </row>
    <row r="98" spans="3:18" x14ac:dyDescent="0.6">
      <c r="C98" s="25" t="s">
        <v>5</v>
      </c>
      <c r="D98" s="26" t="s">
        <v>53</v>
      </c>
      <c r="E98" s="26">
        <f t="shared" si="4"/>
        <v>2026</v>
      </c>
      <c r="F98" s="27" t="str">
        <f t="shared" si="4"/>
        <v>Q3</v>
      </c>
      <c r="G98" s="18" t="s">
        <v>54</v>
      </c>
      <c r="H98" s="6" t="s">
        <v>91</v>
      </c>
      <c r="I98" s="6" t="s">
        <v>52</v>
      </c>
      <c r="J98" s="41">
        <v>3.6</v>
      </c>
      <c r="K98" s="18" t="s">
        <v>55</v>
      </c>
      <c r="L98" s="6" t="s">
        <v>92</v>
      </c>
      <c r="M98" s="6" t="s">
        <v>52</v>
      </c>
      <c r="N98" s="41">
        <v>10.75</v>
      </c>
      <c r="O98" s="34">
        <f ca="1">IF(H98="","",J98*(1/INDIRECT($H98))/INDEX('Fixed inputs'!$D$65:$D$69,MATCH($C98,'Fixed inputs'!$B$65:$B$69,0)))</f>
        <v>0.123544915440369</v>
      </c>
      <c r="P98" s="35">
        <f ca="1">IF(L98="","",N98*(1/(INDIRECT($L98))/INDEX('Fixed inputs'!$D$65:$D$69,MATCH($C98,'Fixed inputs'!$B$65:$B$69,0))))</f>
        <v>0.50069665605095537</v>
      </c>
      <c r="Q98" s="36">
        <f t="shared" ca="1" si="3"/>
        <v>0.62424157149132431</v>
      </c>
      <c r="R98" s="9"/>
    </row>
    <row r="99" spans="3:18" x14ac:dyDescent="0.6">
      <c r="C99" s="25" t="s">
        <v>5</v>
      </c>
      <c r="D99" s="26" t="s">
        <v>53</v>
      </c>
      <c r="E99" s="26">
        <f t="shared" si="4"/>
        <v>2026</v>
      </c>
      <c r="F99" s="27" t="str">
        <f t="shared" si="4"/>
        <v>Q4</v>
      </c>
      <c r="G99" s="18" t="s">
        <v>54</v>
      </c>
      <c r="H99" s="6" t="s">
        <v>91</v>
      </c>
      <c r="I99" s="6" t="s">
        <v>52</v>
      </c>
      <c r="J99" s="41">
        <v>3.6</v>
      </c>
      <c r="K99" s="18" t="s">
        <v>55</v>
      </c>
      <c r="L99" s="6" t="s">
        <v>92</v>
      </c>
      <c r="M99" s="6" t="s">
        <v>52</v>
      </c>
      <c r="N99" s="41">
        <v>10.75</v>
      </c>
      <c r="O99" s="34">
        <f ca="1">IF(H99="","",J99*(1/INDIRECT($H99))/INDEX('Fixed inputs'!$D$65:$D$69,MATCH($C99,'Fixed inputs'!$B$65:$B$69,0)))</f>
        <v>0.123544915440369</v>
      </c>
      <c r="P99" s="35">
        <f ca="1">IF(L99="","",N99*(1/(INDIRECT($L99))/INDEX('Fixed inputs'!$D$65:$D$69,MATCH($C99,'Fixed inputs'!$B$65:$B$69,0))))</f>
        <v>0.50069665605095537</v>
      </c>
      <c r="Q99" s="36">
        <f t="shared" ca="1" si="3"/>
        <v>0.62424157149132431</v>
      </c>
      <c r="R99" s="9"/>
    </row>
    <row r="100" spans="3:18" x14ac:dyDescent="0.6">
      <c r="C100" s="25" t="s">
        <v>5</v>
      </c>
      <c r="D100" s="26" t="s">
        <v>53</v>
      </c>
      <c r="E100" s="26">
        <f t="shared" si="4"/>
        <v>2027</v>
      </c>
      <c r="F100" s="27" t="str">
        <f t="shared" si="4"/>
        <v>Q1</v>
      </c>
      <c r="G100" s="18" t="s">
        <v>54</v>
      </c>
      <c r="H100" s="6" t="s">
        <v>91</v>
      </c>
      <c r="I100" s="6" t="s">
        <v>52</v>
      </c>
      <c r="J100" s="41">
        <v>3.6</v>
      </c>
      <c r="K100" s="18" t="s">
        <v>55</v>
      </c>
      <c r="L100" s="6" t="s">
        <v>92</v>
      </c>
      <c r="M100" s="6" t="s">
        <v>52</v>
      </c>
      <c r="N100" s="41">
        <v>10.75</v>
      </c>
      <c r="O100" s="34">
        <f ca="1">IF(H100="","",J100*(1/INDIRECT($H100))/INDEX('Fixed inputs'!$D$65:$D$69,MATCH($C100,'Fixed inputs'!$B$65:$B$69,0)))</f>
        <v>0.123544915440369</v>
      </c>
      <c r="P100" s="35">
        <f ca="1">IF(L100="","",N100*(1/(INDIRECT($L100))/INDEX('Fixed inputs'!$D$65:$D$69,MATCH($C100,'Fixed inputs'!$B$65:$B$69,0))))</f>
        <v>0.50069665605095537</v>
      </c>
      <c r="Q100" s="36">
        <f t="shared" ca="1" si="3"/>
        <v>0.62424157149132431</v>
      </c>
      <c r="R100" s="9"/>
    </row>
    <row r="101" spans="3:18" x14ac:dyDescent="0.6">
      <c r="C101" s="25" t="s">
        <v>5</v>
      </c>
      <c r="D101" s="26" t="s">
        <v>53</v>
      </c>
      <c r="E101" s="26">
        <f t="shared" si="4"/>
        <v>2027</v>
      </c>
      <c r="F101" s="27" t="str">
        <f t="shared" si="4"/>
        <v>Q2</v>
      </c>
      <c r="G101" s="18" t="s">
        <v>54</v>
      </c>
      <c r="H101" s="6" t="s">
        <v>91</v>
      </c>
      <c r="I101" s="6" t="s">
        <v>52</v>
      </c>
      <c r="J101" s="41">
        <v>3.6</v>
      </c>
      <c r="K101" s="18" t="s">
        <v>55</v>
      </c>
      <c r="L101" s="6" t="s">
        <v>92</v>
      </c>
      <c r="M101" s="6" t="s">
        <v>52</v>
      </c>
      <c r="N101" s="41">
        <v>10.75</v>
      </c>
      <c r="O101" s="34">
        <f ca="1">IF(H101="","",J101*(1/INDIRECT($H101))/INDEX('Fixed inputs'!$D$65:$D$69,MATCH($C101,'Fixed inputs'!$B$65:$B$69,0)))</f>
        <v>0.123544915440369</v>
      </c>
      <c r="P101" s="35">
        <f ca="1">IF(L101="","",N101*(1/(INDIRECT($L101))/INDEX('Fixed inputs'!$D$65:$D$69,MATCH($C101,'Fixed inputs'!$B$65:$B$69,0))))</f>
        <v>0.50069665605095537</v>
      </c>
      <c r="Q101" s="36">
        <f t="shared" ca="1" si="3"/>
        <v>0.62424157149132431</v>
      </c>
      <c r="R101" s="9"/>
    </row>
    <row r="102" spans="3:18" x14ac:dyDescent="0.6">
      <c r="C102" s="25" t="s">
        <v>5</v>
      </c>
      <c r="D102" s="26" t="s">
        <v>53</v>
      </c>
      <c r="E102" s="26">
        <f t="shared" si="4"/>
        <v>2027</v>
      </c>
      <c r="F102" s="27" t="str">
        <f t="shared" si="4"/>
        <v>Q3</v>
      </c>
      <c r="G102" s="18" t="s">
        <v>54</v>
      </c>
      <c r="H102" s="6" t="s">
        <v>91</v>
      </c>
      <c r="I102" s="6" t="s">
        <v>52</v>
      </c>
      <c r="J102" s="41">
        <v>3.6</v>
      </c>
      <c r="K102" s="18" t="s">
        <v>55</v>
      </c>
      <c r="L102" s="6" t="s">
        <v>92</v>
      </c>
      <c r="M102" s="6" t="s">
        <v>52</v>
      </c>
      <c r="N102" s="41">
        <v>10.75</v>
      </c>
      <c r="O102" s="34">
        <f ca="1">IF(H102="","",J102*(1/INDIRECT($H102))/INDEX('Fixed inputs'!$D$65:$D$69,MATCH($C102,'Fixed inputs'!$B$65:$B$69,0)))</f>
        <v>0.123544915440369</v>
      </c>
      <c r="P102" s="35">
        <f ca="1">IF(L102="","",N102*(1/(INDIRECT($L102))/INDEX('Fixed inputs'!$D$65:$D$69,MATCH($C102,'Fixed inputs'!$B$65:$B$69,0))))</f>
        <v>0.50069665605095537</v>
      </c>
      <c r="Q102" s="36">
        <f t="shared" ca="1" si="3"/>
        <v>0.62424157149132431</v>
      </c>
      <c r="R102" s="9"/>
    </row>
    <row r="103" spans="3:18" x14ac:dyDescent="0.6">
      <c r="C103" s="25" t="s">
        <v>5</v>
      </c>
      <c r="D103" s="26" t="s">
        <v>53</v>
      </c>
      <c r="E103" s="26">
        <f t="shared" si="4"/>
        <v>2027</v>
      </c>
      <c r="F103" s="27" t="str">
        <f t="shared" si="4"/>
        <v>Q4</v>
      </c>
      <c r="G103" s="18" t="s">
        <v>54</v>
      </c>
      <c r="H103" s="6" t="s">
        <v>91</v>
      </c>
      <c r="I103" s="6" t="s">
        <v>52</v>
      </c>
      <c r="J103" s="41">
        <v>3.6</v>
      </c>
      <c r="K103" s="18" t="s">
        <v>55</v>
      </c>
      <c r="L103" s="6" t="s">
        <v>92</v>
      </c>
      <c r="M103" s="6" t="s">
        <v>52</v>
      </c>
      <c r="N103" s="41">
        <v>10.75</v>
      </c>
      <c r="O103" s="34">
        <f ca="1">IF(H103="","",J103*(1/INDIRECT($H103))/INDEX('Fixed inputs'!$D$65:$D$69,MATCH($C103,'Fixed inputs'!$B$65:$B$69,0)))</f>
        <v>0.123544915440369</v>
      </c>
      <c r="P103" s="35">
        <f ca="1">IF(L103="","",N103*(1/(INDIRECT($L103))/INDEX('Fixed inputs'!$D$65:$D$69,MATCH($C103,'Fixed inputs'!$B$65:$B$69,0))))</f>
        <v>0.50069665605095537</v>
      </c>
      <c r="Q103" s="36">
        <f t="shared" ca="1" si="3"/>
        <v>0.62424157149132431</v>
      </c>
      <c r="R103" s="9"/>
    </row>
    <row r="104" spans="3:18" x14ac:dyDescent="0.6">
      <c r="C104" s="25" t="s">
        <v>5</v>
      </c>
      <c r="D104" s="26" t="s">
        <v>53</v>
      </c>
      <c r="E104" s="26">
        <f t="shared" si="4"/>
        <v>2028</v>
      </c>
      <c r="F104" s="27" t="str">
        <f t="shared" si="4"/>
        <v>Q1</v>
      </c>
      <c r="G104" s="18" t="s">
        <v>54</v>
      </c>
      <c r="H104" s="6" t="s">
        <v>91</v>
      </c>
      <c r="I104" s="6" t="s">
        <v>52</v>
      </c>
      <c r="J104" s="41">
        <v>3.6</v>
      </c>
      <c r="K104" s="18" t="s">
        <v>55</v>
      </c>
      <c r="L104" s="6" t="s">
        <v>92</v>
      </c>
      <c r="M104" s="6" t="s">
        <v>52</v>
      </c>
      <c r="N104" s="41">
        <v>10.75</v>
      </c>
      <c r="O104" s="34">
        <f ca="1">IF(H104="","",J104*(1/INDIRECT($H104))/INDEX('Fixed inputs'!$D$65:$D$69,MATCH($C104,'Fixed inputs'!$B$65:$B$69,0)))</f>
        <v>0.123544915440369</v>
      </c>
      <c r="P104" s="35">
        <f ca="1">IF(L104="","",N104*(1/(INDIRECT($L104))/INDEX('Fixed inputs'!$D$65:$D$69,MATCH($C104,'Fixed inputs'!$B$65:$B$69,0))))</f>
        <v>0.50069665605095537</v>
      </c>
      <c r="Q104" s="36">
        <f t="shared" ca="1" si="3"/>
        <v>0.62424157149132431</v>
      </c>
      <c r="R104" s="9"/>
    </row>
    <row r="105" spans="3:18" x14ac:dyDescent="0.6">
      <c r="C105" s="25" t="s">
        <v>5</v>
      </c>
      <c r="D105" s="26" t="s">
        <v>53</v>
      </c>
      <c r="E105" s="26">
        <f t="shared" si="4"/>
        <v>2028</v>
      </c>
      <c r="F105" s="27" t="str">
        <f t="shared" si="4"/>
        <v>Q2</v>
      </c>
      <c r="G105" s="18" t="s">
        <v>54</v>
      </c>
      <c r="H105" s="6" t="s">
        <v>91</v>
      </c>
      <c r="I105" s="6" t="s">
        <v>52</v>
      </c>
      <c r="J105" s="41">
        <v>3.6</v>
      </c>
      <c r="K105" s="18" t="s">
        <v>55</v>
      </c>
      <c r="L105" s="6" t="s">
        <v>92</v>
      </c>
      <c r="M105" s="6" t="s">
        <v>52</v>
      </c>
      <c r="N105" s="41">
        <v>10.75</v>
      </c>
      <c r="O105" s="34">
        <f ca="1">IF(H105="","",J105*(1/INDIRECT($H105))/INDEX('Fixed inputs'!$D$65:$D$69,MATCH($C105,'Fixed inputs'!$B$65:$B$69,0)))</f>
        <v>0.123544915440369</v>
      </c>
      <c r="P105" s="35">
        <f ca="1">IF(L105="","",N105*(1/(INDIRECT($L105))/INDEX('Fixed inputs'!$D$65:$D$69,MATCH($C105,'Fixed inputs'!$B$65:$B$69,0))))</f>
        <v>0.50069665605095537</v>
      </c>
      <c r="Q105" s="36">
        <f t="shared" ca="1" si="3"/>
        <v>0.62424157149132431</v>
      </c>
      <c r="R105" s="9"/>
    </row>
    <row r="106" spans="3:18" x14ac:dyDescent="0.6">
      <c r="C106" s="25" t="s">
        <v>5</v>
      </c>
      <c r="D106" s="26" t="s">
        <v>53</v>
      </c>
      <c r="E106" s="26">
        <f t="shared" si="4"/>
        <v>2028</v>
      </c>
      <c r="F106" s="27" t="str">
        <f t="shared" si="4"/>
        <v>Q3</v>
      </c>
      <c r="G106" s="18" t="s">
        <v>54</v>
      </c>
      <c r="H106" s="6" t="s">
        <v>91</v>
      </c>
      <c r="I106" s="6" t="s">
        <v>52</v>
      </c>
      <c r="J106" s="41">
        <v>3.6</v>
      </c>
      <c r="K106" s="18" t="s">
        <v>55</v>
      </c>
      <c r="L106" s="6" t="s">
        <v>92</v>
      </c>
      <c r="M106" s="6" t="s">
        <v>52</v>
      </c>
      <c r="N106" s="41">
        <v>10.75</v>
      </c>
      <c r="O106" s="34">
        <f ca="1">IF(H106="","",J106*(1/INDIRECT($H106))/INDEX('Fixed inputs'!$D$65:$D$69,MATCH($C106,'Fixed inputs'!$B$65:$B$69,0)))</f>
        <v>0.123544915440369</v>
      </c>
      <c r="P106" s="35">
        <f ca="1">IF(L106="","",N106*(1/(INDIRECT($L106))/INDEX('Fixed inputs'!$D$65:$D$69,MATCH($C106,'Fixed inputs'!$B$65:$B$69,0))))</f>
        <v>0.50069665605095537</v>
      </c>
      <c r="Q106" s="36">
        <f t="shared" ca="1" si="3"/>
        <v>0.62424157149132431</v>
      </c>
      <c r="R106" s="9"/>
    </row>
    <row r="107" spans="3:18" x14ac:dyDescent="0.6">
      <c r="C107" s="25" t="s">
        <v>5</v>
      </c>
      <c r="D107" s="26" t="s">
        <v>53</v>
      </c>
      <c r="E107" s="26">
        <f t="shared" ref="E107:F110" si="5">E55</f>
        <v>2028</v>
      </c>
      <c r="F107" s="27" t="str">
        <f t="shared" si="5"/>
        <v>Q4</v>
      </c>
      <c r="G107" s="18" t="s">
        <v>54</v>
      </c>
      <c r="H107" s="6" t="s">
        <v>91</v>
      </c>
      <c r="I107" s="6" t="s">
        <v>52</v>
      </c>
      <c r="J107" s="41">
        <v>3.6</v>
      </c>
      <c r="K107" s="18" t="s">
        <v>55</v>
      </c>
      <c r="L107" s="6" t="s">
        <v>92</v>
      </c>
      <c r="M107" s="6" t="s">
        <v>52</v>
      </c>
      <c r="N107" s="41">
        <v>10.75</v>
      </c>
      <c r="O107" s="34">
        <f ca="1">IF(H107="","",J107*(1/INDIRECT($H107))/INDEX('Fixed inputs'!$D$65:$D$69,MATCH($C107,'Fixed inputs'!$B$65:$B$69,0)))</f>
        <v>0.123544915440369</v>
      </c>
      <c r="P107" s="35">
        <f ca="1">IF(L107="","",N107*(1/(INDIRECT($L107))/INDEX('Fixed inputs'!$D$65:$D$69,MATCH($C107,'Fixed inputs'!$B$65:$B$69,0))))</f>
        <v>0.50069665605095537</v>
      </c>
      <c r="Q107" s="36">
        <f t="shared" ca="1" si="3"/>
        <v>0.62424157149132431</v>
      </c>
      <c r="R107" s="9"/>
    </row>
    <row r="108" spans="3:18" x14ac:dyDescent="0.6">
      <c r="C108" s="25" t="s">
        <v>5</v>
      </c>
      <c r="D108" s="26" t="s">
        <v>53</v>
      </c>
      <c r="E108" s="26">
        <f t="shared" si="5"/>
        <v>2029</v>
      </c>
      <c r="F108" s="27" t="str">
        <f t="shared" si="5"/>
        <v>Q1</v>
      </c>
      <c r="G108" s="18" t="s">
        <v>54</v>
      </c>
      <c r="H108" s="6" t="s">
        <v>91</v>
      </c>
      <c r="I108" s="6" t="s">
        <v>52</v>
      </c>
      <c r="J108" s="41">
        <v>3.6</v>
      </c>
      <c r="K108" s="18" t="s">
        <v>55</v>
      </c>
      <c r="L108" s="6" t="s">
        <v>92</v>
      </c>
      <c r="M108" s="6" t="s">
        <v>52</v>
      </c>
      <c r="N108" s="41">
        <v>10.75</v>
      </c>
      <c r="O108" s="34">
        <f ca="1">IF(H108="","",J108*(1/INDIRECT($H108))/INDEX('Fixed inputs'!$D$65:$D$69,MATCH($C108,'Fixed inputs'!$B$65:$B$69,0)))</f>
        <v>0.123544915440369</v>
      </c>
      <c r="P108" s="35">
        <f ca="1">IF(L108="","",N108*(1/(INDIRECT($L108))/INDEX('Fixed inputs'!$D$65:$D$69,MATCH($C108,'Fixed inputs'!$B$65:$B$69,0))))</f>
        <v>0.50069665605095537</v>
      </c>
      <c r="Q108" s="36">
        <f t="shared" ca="1" si="3"/>
        <v>0.62424157149132431</v>
      </c>
      <c r="R108" s="9"/>
    </row>
    <row r="109" spans="3:18" x14ac:dyDescent="0.6">
      <c r="C109" s="25" t="s">
        <v>5</v>
      </c>
      <c r="D109" s="26" t="s">
        <v>53</v>
      </c>
      <c r="E109" s="26">
        <f t="shared" si="5"/>
        <v>2029</v>
      </c>
      <c r="F109" s="27" t="str">
        <f t="shared" si="5"/>
        <v>Q2</v>
      </c>
      <c r="G109" s="18" t="s">
        <v>54</v>
      </c>
      <c r="H109" s="6" t="s">
        <v>91</v>
      </c>
      <c r="I109" s="6" t="s">
        <v>52</v>
      </c>
      <c r="J109" s="41">
        <v>3.6</v>
      </c>
      <c r="K109" s="18" t="s">
        <v>55</v>
      </c>
      <c r="L109" s="6" t="s">
        <v>92</v>
      </c>
      <c r="M109" s="6" t="s">
        <v>52</v>
      </c>
      <c r="N109" s="41">
        <v>10.75</v>
      </c>
      <c r="O109" s="34">
        <f ca="1">IF(H109="","",J109*(1/INDIRECT($H109))/INDEX('Fixed inputs'!$D$65:$D$69,MATCH($C109,'Fixed inputs'!$B$65:$B$69,0)))</f>
        <v>0.123544915440369</v>
      </c>
      <c r="P109" s="35">
        <f ca="1">IF(L109="","",N109*(1/(INDIRECT($L109))/INDEX('Fixed inputs'!$D$65:$D$69,MATCH($C109,'Fixed inputs'!$B$65:$B$69,0))))</f>
        <v>0.50069665605095537</v>
      </c>
      <c r="Q109" s="36">
        <f t="shared" ca="1" si="3"/>
        <v>0.62424157149132431</v>
      </c>
      <c r="R109" s="9"/>
    </row>
    <row r="110" spans="3:18" x14ac:dyDescent="0.6">
      <c r="C110" s="25" t="s">
        <v>5</v>
      </c>
      <c r="D110" s="26" t="s">
        <v>53</v>
      </c>
      <c r="E110" s="26">
        <f t="shared" si="5"/>
        <v>2029</v>
      </c>
      <c r="F110" s="27" t="str">
        <f t="shared" si="5"/>
        <v>Q3</v>
      </c>
      <c r="G110" s="18" t="s">
        <v>54</v>
      </c>
      <c r="H110" s="6" t="s">
        <v>91</v>
      </c>
      <c r="I110" s="6" t="s">
        <v>52</v>
      </c>
      <c r="J110" s="41">
        <v>3.6</v>
      </c>
      <c r="K110" s="18" t="s">
        <v>55</v>
      </c>
      <c r="L110" s="6" t="s">
        <v>92</v>
      </c>
      <c r="M110" s="6" t="s">
        <v>52</v>
      </c>
      <c r="N110" s="41">
        <v>10.75</v>
      </c>
      <c r="O110" s="34">
        <f ca="1">IF(H110="","",J110*(1/INDIRECT($H110))/INDEX('Fixed inputs'!$D$65:$D$69,MATCH($C110,'Fixed inputs'!$B$65:$B$69,0)))</f>
        <v>0.123544915440369</v>
      </c>
      <c r="P110" s="35">
        <f ca="1">IF(L110="","",N110*(1/(INDIRECT($L110))/INDEX('Fixed inputs'!$D$65:$D$69,MATCH($C110,'Fixed inputs'!$B$65:$B$69,0))))</f>
        <v>0.50069665605095537</v>
      </c>
      <c r="Q110" s="36">
        <f t="shared" ca="1" si="3"/>
        <v>0.62424157149132431</v>
      </c>
      <c r="R110" s="9"/>
    </row>
    <row r="111" spans="3:18" x14ac:dyDescent="0.6">
      <c r="C111" s="28" t="s">
        <v>5</v>
      </c>
      <c r="D111" s="23" t="s">
        <v>53</v>
      </c>
      <c r="E111" s="23">
        <f t="shared" ref="E111:F118" si="6">E59</f>
        <v>2029</v>
      </c>
      <c r="F111" s="29" t="str">
        <f t="shared" si="6"/>
        <v>Q4</v>
      </c>
      <c r="G111" s="15" t="s">
        <v>54</v>
      </c>
      <c r="H111" s="19" t="s">
        <v>91</v>
      </c>
      <c r="I111" s="19" t="s">
        <v>52</v>
      </c>
      <c r="J111" s="42">
        <v>3.6</v>
      </c>
      <c r="K111" s="15" t="s">
        <v>55</v>
      </c>
      <c r="L111" s="19" t="s">
        <v>92</v>
      </c>
      <c r="M111" s="19" t="s">
        <v>52</v>
      </c>
      <c r="N111" s="42">
        <v>10.75</v>
      </c>
      <c r="O111" s="37">
        <f ca="1">IF(H111="","",J111*(1/INDIRECT($H111))/INDEX('Fixed inputs'!$D$65:$D$69,MATCH($C111,'Fixed inputs'!$B$65:$B$69,0)))</f>
        <v>0.123544915440369</v>
      </c>
      <c r="P111" s="24">
        <f ca="1">IF(L111="","",N111*(1/(INDIRECT($L111))/INDEX('Fixed inputs'!$D$65:$D$69,MATCH($C111,'Fixed inputs'!$B$65:$B$69,0))))</f>
        <v>0.50069665605095537</v>
      </c>
      <c r="Q111" s="38">
        <f t="shared" ca="1" si="3"/>
        <v>0.62424157149132431</v>
      </c>
      <c r="R111" s="9"/>
    </row>
    <row r="112" spans="3:18" x14ac:dyDescent="0.6">
      <c r="C112" s="25" t="s">
        <v>6</v>
      </c>
      <c r="D112" s="26" t="s">
        <v>34</v>
      </c>
      <c r="E112" s="26">
        <f t="shared" si="6"/>
        <v>2017</v>
      </c>
      <c r="F112" s="27" t="str">
        <f t="shared" si="6"/>
        <v>Q1</v>
      </c>
      <c r="G112" s="18" t="s">
        <v>56</v>
      </c>
      <c r="H112" s="6" t="s">
        <v>92</v>
      </c>
      <c r="I112" s="6" t="s">
        <v>57</v>
      </c>
      <c r="J112" s="43">
        <v>1.0821270679611649E-2</v>
      </c>
      <c r="K112" s="18" t="s">
        <v>58</v>
      </c>
      <c r="L112" s="6" t="s">
        <v>93</v>
      </c>
      <c r="M112" s="6" t="s">
        <v>57</v>
      </c>
      <c r="N112" s="41">
        <v>2.1754935922330097E-2</v>
      </c>
      <c r="O112" s="57">
        <f ca="1">IF(H112="","",J112*(1/INDIRECT($H112))/INDEX('Fixed inputs'!$D$65:$D$69,MATCH($C112,'Fixed inputs'!$B$65:$B$69,0)))</f>
        <v>0.13333565052020038</v>
      </c>
      <c r="P112" s="58">
        <f ca="1">IF(L112="","",N112*(1/(INDIRECT($L112))/INDEX('Fixed inputs'!$D$65:$D$69,MATCH($C112,'Fixed inputs'!$B$65:$B$69,0))))</f>
        <v>0.22910785026939179</v>
      </c>
      <c r="Q112" s="60">
        <f t="shared" ca="1" si="3"/>
        <v>0.3624435007895922</v>
      </c>
      <c r="R112" s="9"/>
    </row>
    <row r="113" spans="3:18" x14ac:dyDescent="0.6">
      <c r="C113" s="25" t="s">
        <v>6</v>
      </c>
      <c r="D113" s="26" t="s">
        <v>34</v>
      </c>
      <c r="E113" s="26">
        <f t="shared" si="6"/>
        <v>2017</v>
      </c>
      <c r="F113" s="27" t="str">
        <f t="shared" si="6"/>
        <v>Q2</v>
      </c>
      <c r="G113" s="18" t="s">
        <v>56</v>
      </c>
      <c r="H113" s="6" t="s">
        <v>92</v>
      </c>
      <c r="I113" s="6" t="s">
        <v>57</v>
      </c>
      <c r="J113" s="43">
        <v>1.0821270679611649E-2</v>
      </c>
      <c r="K113" s="18" t="s">
        <v>58</v>
      </c>
      <c r="L113" s="6" t="s">
        <v>93</v>
      </c>
      <c r="M113" s="6" t="s">
        <v>57</v>
      </c>
      <c r="N113" s="41">
        <v>2.1754935922330097E-2</v>
      </c>
      <c r="O113" s="34">
        <f ca="1">IF(H113="","",J113*(1/INDIRECT($H113))/INDEX('Fixed inputs'!$D$65:$D$69,MATCH($C113,'Fixed inputs'!$B$65:$B$69,0)))</f>
        <v>0.13333565052020038</v>
      </c>
      <c r="P113" s="35">
        <f ca="1">IF(L113="","",N113*(1/(INDIRECT($L113))/INDEX('Fixed inputs'!$D$65:$D$69,MATCH($C113,'Fixed inputs'!$B$65:$B$69,0))))</f>
        <v>0.22910785026939179</v>
      </c>
      <c r="Q113" s="30">
        <f t="shared" ca="1" si="3"/>
        <v>0.3624435007895922</v>
      </c>
      <c r="R113" s="9"/>
    </row>
    <row r="114" spans="3:18" x14ac:dyDescent="0.6">
      <c r="C114" s="25" t="s">
        <v>6</v>
      </c>
      <c r="D114" s="26" t="s">
        <v>34</v>
      </c>
      <c r="E114" s="26">
        <f t="shared" si="6"/>
        <v>2017</v>
      </c>
      <c r="F114" s="27" t="str">
        <f t="shared" si="6"/>
        <v>Q3</v>
      </c>
      <c r="G114" s="18" t="s">
        <v>56</v>
      </c>
      <c r="H114" s="6" t="s">
        <v>92</v>
      </c>
      <c r="I114" s="6" t="s">
        <v>57</v>
      </c>
      <c r="J114" s="43">
        <v>1.0821270679611649E-2</v>
      </c>
      <c r="K114" s="18" t="s">
        <v>58</v>
      </c>
      <c r="L114" s="6" t="s">
        <v>93</v>
      </c>
      <c r="M114" s="6" t="s">
        <v>57</v>
      </c>
      <c r="N114" s="41">
        <v>2.1754935922330097E-2</v>
      </c>
      <c r="O114" s="34">
        <f ca="1">IF(H114="","",J114*(1/INDIRECT($H114))/INDEX('Fixed inputs'!$D$65:$D$69,MATCH($C114,'Fixed inputs'!$B$65:$B$69,0)))</f>
        <v>0.13333565052020038</v>
      </c>
      <c r="P114" s="35">
        <f ca="1">IF(L114="","",N114*(1/(INDIRECT($L114))/INDEX('Fixed inputs'!$D$65:$D$69,MATCH($C114,'Fixed inputs'!$B$65:$B$69,0))))</f>
        <v>0.22910785026939179</v>
      </c>
      <c r="Q114" s="30">
        <f t="shared" ca="1" si="3"/>
        <v>0.3624435007895922</v>
      </c>
      <c r="R114" s="9"/>
    </row>
    <row r="115" spans="3:18" x14ac:dyDescent="0.6">
      <c r="C115" s="25" t="s">
        <v>6</v>
      </c>
      <c r="D115" s="26" t="s">
        <v>34</v>
      </c>
      <c r="E115" s="26">
        <f t="shared" si="6"/>
        <v>2017</v>
      </c>
      <c r="F115" s="27" t="str">
        <f t="shared" si="6"/>
        <v>Q4</v>
      </c>
      <c r="G115" s="18" t="s">
        <v>56</v>
      </c>
      <c r="H115" s="6" t="s">
        <v>92</v>
      </c>
      <c r="I115" s="6" t="s">
        <v>57</v>
      </c>
      <c r="J115" s="43">
        <v>1.0821270679611649E-2</v>
      </c>
      <c r="K115" s="18" t="s">
        <v>58</v>
      </c>
      <c r="L115" s="6" t="s">
        <v>93</v>
      </c>
      <c r="M115" s="6" t="s">
        <v>57</v>
      </c>
      <c r="N115" s="41">
        <v>2.1754935922330097E-2</v>
      </c>
      <c r="O115" s="34">
        <f ca="1">IF(H115="","",J115*(1/INDIRECT($H115))/INDEX('Fixed inputs'!$D$65:$D$69,MATCH($C115,'Fixed inputs'!$B$65:$B$69,0)))</f>
        <v>0.13333565052020038</v>
      </c>
      <c r="P115" s="35">
        <f ca="1">IF(L115="","",N115*(1/(INDIRECT($L115))/INDEX('Fixed inputs'!$D$65:$D$69,MATCH($C115,'Fixed inputs'!$B$65:$B$69,0))))</f>
        <v>0.22910785026939179</v>
      </c>
      <c r="Q115" s="30">
        <f t="shared" ca="1" si="3"/>
        <v>0.3624435007895922</v>
      </c>
      <c r="R115" s="9"/>
    </row>
    <row r="116" spans="3:18" x14ac:dyDescent="0.6">
      <c r="C116" s="25" t="s">
        <v>6</v>
      </c>
      <c r="D116" s="26" t="s">
        <v>34</v>
      </c>
      <c r="E116" s="26">
        <f t="shared" si="6"/>
        <v>2018</v>
      </c>
      <c r="F116" s="27" t="str">
        <f t="shared" si="6"/>
        <v>Q1</v>
      </c>
      <c r="G116" s="18" t="s">
        <v>56</v>
      </c>
      <c r="H116" s="6" t="s">
        <v>92</v>
      </c>
      <c r="I116" s="6" t="s">
        <v>57</v>
      </c>
      <c r="J116" s="43">
        <v>1.0821270679611649E-2</v>
      </c>
      <c r="K116" s="18" t="s">
        <v>58</v>
      </c>
      <c r="L116" s="6" t="s">
        <v>93</v>
      </c>
      <c r="M116" s="6" t="s">
        <v>57</v>
      </c>
      <c r="N116" s="41">
        <v>2.1754935922330097E-2</v>
      </c>
      <c r="O116" s="34">
        <f ca="1">IF(H116="","",J116*(1/INDIRECT($H116))/INDEX('Fixed inputs'!$D$65:$D$69,MATCH($C116,'Fixed inputs'!$B$65:$B$69,0)))</f>
        <v>0.13333565052020038</v>
      </c>
      <c r="P116" s="35">
        <f ca="1">IF(L116="","",N116*(1/(INDIRECT($L116))/INDEX('Fixed inputs'!$D$65:$D$69,MATCH($C116,'Fixed inputs'!$B$65:$B$69,0))))</f>
        <v>0.22910785026939179</v>
      </c>
      <c r="Q116" s="30">
        <f t="shared" ca="1" si="3"/>
        <v>0.3624435007895922</v>
      </c>
      <c r="R116" s="9"/>
    </row>
    <row r="117" spans="3:18" x14ac:dyDescent="0.6">
      <c r="C117" s="25" t="s">
        <v>6</v>
      </c>
      <c r="D117" s="26" t="s">
        <v>34</v>
      </c>
      <c r="E117" s="26">
        <f t="shared" si="6"/>
        <v>2018</v>
      </c>
      <c r="F117" s="27" t="str">
        <f t="shared" si="6"/>
        <v>Q2</v>
      </c>
      <c r="G117" s="18" t="s">
        <v>56</v>
      </c>
      <c r="H117" s="6" t="s">
        <v>92</v>
      </c>
      <c r="I117" s="6" t="s">
        <v>57</v>
      </c>
      <c r="J117" s="43">
        <v>1.0821270679611649E-2</v>
      </c>
      <c r="K117" s="18" t="s">
        <v>58</v>
      </c>
      <c r="L117" s="6" t="s">
        <v>93</v>
      </c>
      <c r="M117" s="6" t="s">
        <v>57</v>
      </c>
      <c r="N117" s="41">
        <v>2.1754935922330097E-2</v>
      </c>
      <c r="O117" s="34">
        <f ca="1">IF(H117="","",J117*(1/INDIRECT($H117))/INDEX('Fixed inputs'!$D$65:$D$69,MATCH($C117,'Fixed inputs'!$B$65:$B$69,0)))</f>
        <v>0.13333565052020038</v>
      </c>
      <c r="P117" s="35">
        <f ca="1">IF(L117="","",N117*(1/(INDIRECT($L117))/INDEX('Fixed inputs'!$D$65:$D$69,MATCH($C117,'Fixed inputs'!$B$65:$B$69,0))))</f>
        <v>0.22910785026939179</v>
      </c>
      <c r="Q117" s="30">
        <f t="shared" ca="1" si="3"/>
        <v>0.3624435007895922</v>
      </c>
      <c r="R117" s="9"/>
    </row>
    <row r="118" spans="3:18" x14ac:dyDescent="0.6">
      <c r="C118" s="25" t="s">
        <v>6</v>
      </c>
      <c r="D118" s="26" t="s">
        <v>34</v>
      </c>
      <c r="E118" s="26">
        <f t="shared" si="6"/>
        <v>2018</v>
      </c>
      <c r="F118" s="27" t="str">
        <f t="shared" si="6"/>
        <v>Q3</v>
      </c>
      <c r="G118" s="18" t="s">
        <v>56</v>
      </c>
      <c r="H118" s="6" t="s">
        <v>92</v>
      </c>
      <c r="I118" s="6" t="s">
        <v>57</v>
      </c>
      <c r="J118" s="43">
        <v>1.0821270679611649E-2</v>
      </c>
      <c r="K118" s="18" t="s">
        <v>58</v>
      </c>
      <c r="L118" s="6" t="s">
        <v>93</v>
      </c>
      <c r="M118" s="6" t="s">
        <v>57</v>
      </c>
      <c r="N118" s="41">
        <v>2.1754935922330097E-2</v>
      </c>
      <c r="O118" s="34">
        <f ca="1">IF(H118="","",J118*(1/INDIRECT($H118))/INDEX('Fixed inputs'!$D$65:$D$69,MATCH($C118,'Fixed inputs'!$B$65:$B$69,0)))</f>
        <v>0.13333565052020038</v>
      </c>
      <c r="P118" s="35">
        <f ca="1">IF(L118="","",N118*(1/(INDIRECT($L118))/INDEX('Fixed inputs'!$D$65:$D$69,MATCH($C118,'Fixed inputs'!$B$65:$B$69,0))))</f>
        <v>0.22910785026939179</v>
      </c>
      <c r="Q118" s="30">
        <f t="shared" ca="1" si="3"/>
        <v>0.3624435007895922</v>
      </c>
      <c r="R118" s="9"/>
    </row>
    <row r="119" spans="3:18" x14ac:dyDescent="0.6">
      <c r="C119" s="25" t="s">
        <v>6</v>
      </c>
      <c r="D119" s="26" t="s">
        <v>34</v>
      </c>
      <c r="E119" s="26">
        <f t="shared" ref="E119:F138" si="7">E67</f>
        <v>2018</v>
      </c>
      <c r="F119" s="27" t="str">
        <f t="shared" si="7"/>
        <v>Q4</v>
      </c>
      <c r="G119" s="18" t="s">
        <v>56</v>
      </c>
      <c r="H119" s="6" t="s">
        <v>92</v>
      </c>
      <c r="I119" s="6" t="s">
        <v>57</v>
      </c>
      <c r="J119" s="43">
        <v>1.0821270679611649E-2</v>
      </c>
      <c r="K119" s="18" t="s">
        <v>58</v>
      </c>
      <c r="L119" s="6" t="s">
        <v>93</v>
      </c>
      <c r="M119" s="6" t="s">
        <v>57</v>
      </c>
      <c r="N119" s="41">
        <v>2.1754935922330097E-2</v>
      </c>
      <c r="O119" s="34">
        <f ca="1">IF(H119="","",J119*(1/INDIRECT($H119))/INDEX('Fixed inputs'!$D$65:$D$69,MATCH($C119,'Fixed inputs'!$B$65:$B$69,0)))</f>
        <v>0.13333565052020038</v>
      </c>
      <c r="P119" s="35">
        <f ca="1">IF(L119="","",N119*(1/(INDIRECT($L119))/INDEX('Fixed inputs'!$D$65:$D$69,MATCH($C119,'Fixed inputs'!$B$65:$B$69,0))))</f>
        <v>0.22910785026939179</v>
      </c>
      <c r="Q119" s="30">
        <f t="shared" ca="1" si="3"/>
        <v>0.3624435007895922</v>
      </c>
      <c r="R119" s="9"/>
    </row>
    <row r="120" spans="3:18" x14ac:dyDescent="0.6">
      <c r="C120" s="25" t="s">
        <v>6</v>
      </c>
      <c r="D120" s="26" t="s">
        <v>34</v>
      </c>
      <c r="E120" s="26">
        <f t="shared" si="7"/>
        <v>2019</v>
      </c>
      <c r="F120" s="27" t="str">
        <f t="shared" si="7"/>
        <v>Q1</v>
      </c>
      <c r="G120" s="18" t="s">
        <v>56</v>
      </c>
      <c r="H120" s="6" t="s">
        <v>92</v>
      </c>
      <c r="I120" s="6" t="s">
        <v>57</v>
      </c>
      <c r="J120" s="43">
        <v>1.0821270679611649E-2</v>
      </c>
      <c r="K120" s="18" t="s">
        <v>58</v>
      </c>
      <c r="L120" s="6" t="s">
        <v>93</v>
      </c>
      <c r="M120" s="6" t="s">
        <v>57</v>
      </c>
      <c r="N120" s="41">
        <v>2.1754935922330097E-2</v>
      </c>
      <c r="O120" s="34">
        <f ca="1">IF(H120="","",J120*(1/INDIRECT($H120))/INDEX('Fixed inputs'!$D$65:$D$69,MATCH($C120,'Fixed inputs'!$B$65:$B$69,0)))</f>
        <v>0.13333565052020038</v>
      </c>
      <c r="P120" s="35">
        <f ca="1">IF(L120="","",N120*(1/(INDIRECT($L120))/INDEX('Fixed inputs'!$D$65:$D$69,MATCH($C120,'Fixed inputs'!$B$65:$B$69,0))))</f>
        <v>0.22910785026939179</v>
      </c>
      <c r="Q120" s="30">
        <f t="shared" ca="1" si="3"/>
        <v>0.3624435007895922</v>
      </c>
      <c r="R120" s="9"/>
    </row>
    <row r="121" spans="3:18" x14ac:dyDescent="0.6">
      <c r="C121" s="25" t="s">
        <v>6</v>
      </c>
      <c r="D121" s="26" t="s">
        <v>34</v>
      </c>
      <c r="E121" s="26">
        <f t="shared" si="7"/>
        <v>2019</v>
      </c>
      <c r="F121" s="27" t="str">
        <f t="shared" si="7"/>
        <v>Q2</v>
      </c>
      <c r="G121" s="18" t="s">
        <v>56</v>
      </c>
      <c r="H121" s="6" t="s">
        <v>92</v>
      </c>
      <c r="I121" s="6" t="s">
        <v>57</v>
      </c>
      <c r="J121" s="43">
        <v>1.0821270679611649E-2</v>
      </c>
      <c r="K121" s="18" t="s">
        <v>58</v>
      </c>
      <c r="L121" s="6" t="s">
        <v>93</v>
      </c>
      <c r="M121" s="6" t="s">
        <v>57</v>
      </c>
      <c r="N121" s="41">
        <v>2.1754935922330097E-2</v>
      </c>
      <c r="O121" s="34">
        <f ca="1">IF(H121="","",J121*(1/INDIRECT($H121))/INDEX('Fixed inputs'!$D$65:$D$69,MATCH($C121,'Fixed inputs'!$B$65:$B$69,0)))</f>
        <v>0.13333565052020038</v>
      </c>
      <c r="P121" s="35">
        <f ca="1">IF(L121="","",N121*(1/(INDIRECT($L121))/INDEX('Fixed inputs'!$D$65:$D$69,MATCH($C121,'Fixed inputs'!$B$65:$B$69,0))))</f>
        <v>0.22910785026939179</v>
      </c>
      <c r="Q121" s="30">
        <f t="shared" ca="1" si="3"/>
        <v>0.3624435007895922</v>
      </c>
      <c r="R121" s="9"/>
    </row>
    <row r="122" spans="3:18" x14ac:dyDescent="0.6">
      <c r="C122" s="25" t="s">
        <v>6</v>
      </c>
      <c r="D122" s="26" t="s">
        <v>34</v>
      </c>
      <c r="E122" s="26">
        <f t="shared" si="7"/>
        <v>2019</v>
      </c>
      <c r="F122" s="27" t="str">
        <f t="shared" si="7"/>
        <v>Q3</v>
      </c>
      <c r="G122" s="18" t="s">
        <v>56</v>
      </c>
      <c r="H122" s="6" t="s">
        <v>92</v>
      </c>
      <c r="I122" s="6" t="s">
        <v>57</v>
      </c>
      <c r="J122" s="43">
        <v>1.0821270679611649E-2</v>
      </c>
      <c r="K122" s="18" t="s">
        <v>58</v>
      </c>
      <c r="L122" s="6" t="s">
        <v>93</v>
      </c>
      <c r="M122" s="6" t="s">
        <v>57</v>
      </c>
      <c r="N122" s="41">
        <v>2.1754935922330097E-2</v>
      </c>
      <c r="O122" s="34">
        <f ca="1">IF(H122="","",J122*(1/INDIRECT($H122))/INDEX('Fixed inputs'!$D$65:$D$69,MATCH($C122,'Fixed inputs'!$B$65:$B$69,0)))</f>
        <v>0.13333565052020038</v>
      </c>
      <c r="P122" s="35">
        <f ca="1">IF(L122="","",N122*(1/(INDIRECT($L122))/INDEX('Fixed inputs'!$D$65:$D$69,MATCH($C122,'Fixed inputs'!$B$65:$B$69,0))))</f>
        <v>0.22910785026939179</v>
      </c>
      <c r="Q122" s="30">
        <f t="shared" ca="1" si="3"/>
        <v>0.3624435007895922</v>
      </c>
      <c r="R122" s="9"/>
    </row>
    <row r="123" spans="3:18" x14ac:dyDescent="0.6">
      <c r="C123" s="25" t="s">
        <v>6</v>
      </c>
      <c r="D123" s="26" t="s">
        <v>34</v>
      </c>
      <c r="E123" s="26">
        <f t="shared" si="7"/>
        <v>2019</v>
      </c>
      <c r="F123" s="27" t="str">
        <f t="shared" si="7"/>
        <v>Q4</v>
      </c>
      <c r="G123" s="18" t="s">
        <v>56</v>
      </c>
      <c r="H123" s="6" t="s">
        <v>92</v>
      </c>
      <c r="I123" s="6" t="s">
        <v>57</v>
      </c>
      <c r="J123" s="43">
        <v>1.0821270679611649E-2</v>
      </c>
      <c r="K123" s="18" t="s">
        <v>58</v>
      </c>
      <c r="L123" s="6" t="s">
        <v>93</v>
      </c>
      <c r="M123" s="6" t="s">
        <v>57</v>
      </c>
      <c r="N123" s="41">
        <v>2.1754935922330097E-2</v>
      </c>
      <c r="O123" s="34">
        <f ca="1">IF(H123="","",J123*(1/INDIRECT($H123))/INDEX('Fixed inputs'!$D$65:$D$69,MATCH($C123,'Fixed inputs'!$B$65:$B$69,0)))</f>
        <v>0.13333565052020038</v>
      </c>
      <c r="P123" s="35">
        <f ca="1">IF(L123="","",N123*(1/(INDIRECT($L123))/INDEX('Fixed inputs'!$D$65:$D$69,MATCH($C123,'Fixed inputs'!$B$65:$B$69,0))))</f>
        <v>0.22910785026939179</v>
      </c>
      <c r="Q123" s="30">
        <f t="shared" ca="1" si="3"/>
        <v>0.3624435007895922</v>
      </c>
      <c r="R123" s="9"/>
    </row>
    <row r="124" spans="3:18" x14ac:dyDescent="0.6">
      <c r="C124" s="25" t="s">
        <v>6</v>
      </c>
      <c r="D124" s="26" t="s">
        <v>34</v>
      </c>
      <c r="E124" s="26">
        <f t="shared" si="7"/>
        <v>2020</v>
      </c>
      <c r="F124" s="27" t="str">
        <f t="shared" si="7"/>
        <v>Q1</v>
      </c>
      <c r="G124" s="18" t="s">
        <v>56</v>
      </c>
      <c r="H124" s="6" t="s">
        <v>92</v>
      </c>
      <c r="I124" s="6" t="s">
        <v>57</v>
      </c>
      <c r="J124" s="43">
        <v>1.0821270679611649E-2</v>
      </c>
      <c r="K124" s="18" t="s">
        <v>58</v>
      </c>
      <c r="L124" s="6" t="s">
        <v>93</v>
      </c>
      <c r="M124" s="6" t="s">
        <v>57</v>
      </c>
      <c r="N124" s="41">
        <v>2.1754935922330097E-2</v>
      </c>
      <c r="O124" s="34">
        <f ca="1">IF(H124="","",J124*(1/INDIRECT($H124))/INDEX('Fixed inputs'!$D$65:$D$69,MATCH($C124,'Fixed inputs'!$B$65:$B$69,0)))</f>
        <v>0.13333565052020038</v>
      </c>
      <c r="P124" s="35">
        <f ca="1">IF(L124="","",N124*(1/(INDIRECT($L124))/INDEX('Fixed inputs'!$D$65:$D$69,MATCH($C124,'Fixed inputs'!$B$65:$B$69,0))))</f>
        <v>0.22910785026939179</v>
      </c>
      <c r="Q124" s="30">
        <f t="shared" ca="1" si="3"/>
        <v>0.3624435007895922</v>
      </c>
      <c r="R124" s="9"/>
    </row>
    <row r="125" spans="3:18" x14ac:dyDescent="0.6">
      <c r="C125" s="25" t="s">
        <v>6</v>
      </c>
      <c r="D125" s="26" t="s">
        <v>34</v>
      </c>
      <c r="E125" s="26">
        <f t="shared" si="7"/>
        <v>2020</v>
      </c>
      <c r="F125" s="27" t="str">
        <f t="shared" si="7"/>
        <v>Q2</v>
      </c>
      <c r="G125" s="18" t="s">
        <v>56</v>
      </c>
      <c r="H125" s="6" t="s">
        <v>92</v>
      </c>
      <c r="I125" s="6" t="s">
        <v>57</v>
      </c>
      <c r="J125" s="43">
        <v>1.0821270679611649E-2</v>
      </c>
      <c r="K125" s="18" t="s">
        <v>58</v>
      </c>
      <c r="L125" s="6" t="s">
        <v>93</v>
      </c>
      <c r="M125" s="6" t="s">
        <v>57</v>
      </c>
      <c r="N125" s="41">
        <v>2.1754935922330097E-2</v>
      </c>
      <c r="O125" s="34">
        <f ca="1">IF(H125="","",J125*(1/INDIRECT($H125))/INDEX('Fixed inputs'!$D$65:$D$69,MATCH($C125,'Fixed inputs'!$B$65:$B$69,0)))</f>
        <v>0.13333565052020038</v>
      </c>
      <c r="P125" s="35">
        <f ca="1">IF(L125="","",N125*(1/(INDIRECT($L125))/INDEX('Fixed inputs'!$D$65:$D$69,MATCH($C125,'Fixed inputs'!$B$65:$B$69,0))))</f>
        <v>0.22910785026939179</v>
      </c>
      <c r="Q125" s="30">
        <f t="shared" ca="1" si="3"/>
        <v>0.3624435007895922</v>
      </c>
      <c r="R125" s="9"/>
    </row>
    <row r="126" spans="3:18" x14ac:dyDescent="0.6">
      <c r="C126" s="25" t="s">
        <v>6</v>
      </c>
      <c r="D126" s="26" t="s">
        <v>34</v>
      </c>
      <c r="E126" s="26">
        <f t="shared" si="7"/>
        <v>2020</v>
      </c>
      <c r="F126" s="27" t="str">
        <f t="shared" si="7"/>
        <v>Q3</v>
      </c>
      <c r="G126" s="18" t="s">
        <v>56</v>
      </c>
      <c r="H126" s="6" t="s">
        <v>92</v>
      </c>
      <c r="I126" s="6" t="s">
        <v>57</v>
      </c>
      <c r="J126" s="43">
        <v>1.0821270679611649E-2</v>
      </c>
      <c r="K126" s="18" t="s">
        <v>58</v>
      </c>
      <c r="L126" s="6" t="s">
        <v>93</v>
      </c>
      <c r="M126" s="6" t="s">
        <v>57</v>
      </c>
      <c r="N126" s="41">
        <v>2.1754935922330097E-2</v>
      </c>
      <c r="O126" s="34">
        <f ca="1">IF(H126="","",J126*(1/INDIRECT($H126))/INDEX('Fixed inputs'!$D$65:$D$69,MATCH($C126,'Fixed inputs'!$B$65:$B$69,0)))</f>
        <v>0.13333565052020038</v>
      </c>
      <c r="P126" s="35">
        <f ca="1">IF(L126="","",N126*(1/(INDIRECT($L126))/INDEX('Fixed inputs'!$D$65:$D$69,MATCH($C126,'Fixed inputs'!$B$65:$B$69,0))))</f>
        <v>0.22910785026939179</v>
      </c>
      <c r="Q126" s="30">
        <f t="shared" ca="1" si="3"/>
        <v>0.3624435007895922</v>
      </c>
      <c r="R126" s="9"/>
    </row>
    <row r="127" spans="3:18" x14ac:dyDescent="0.6">
      <c r="C127" s="25" t="s">
        <v>6</v>
      </c>
      <c r="D127" s="26" t="s">
        <v>34</v>
      </c>
      <c r="E127" s="26">
        <f t="shared" si="7"/>
        <v>2020</v>
      </c>
      <c r="F127" s="27" t="str">
        <f t="shared" si="7"/>
        <v>Q4</v>
      </c>
      <c r="G127" s="18" t="s">
        <v>56</v>
      </c>
      <c r="H127" s="6" t="s">
        <v>92</v>
      </c>
      <c r="I127" s="6" t="s">
        <v>57</v>
      </c>
      <c r="J127" s="43">
        <v>1.0821270679611649E-2</v>
      </c>
      <c r="K127" s="18" t="s">
        <v>58</v>
      </c>
      <c r="L127" s="6" t="s">
        <v>93</v>
      </c>
      <c r="M127" s="6" t="s">
        <v>57</v>
      </c>
      <c r="N127" s="41">
        <v>2.1754935922330097E-2</v>
      </c>
      <c r="O127" s="34">
        <f ca="1">IF(H127="","",J127*(1/INDIRECT($H127))/INDEX('Fixed inputs'!$D$65:$D$69,MATCH($C127,'Fixed inputs'!$B$65:$B$69,0)))</f>
        <v>0.13333565052020038</v>
      </c>
      <c r="P127" s="35">
        <f ca="1">IF(L127="","",N127*(1/(INDIRECT($L127))/INDEX('Fixed inputs'!$D$65:$D$69,MATCH($C127,'Fixed inputs'!$B$65:$B$69,0))))</f>
        <v>0.22910785026939179</v>
      </c>
      <c r="Q127" s="30">
        <f t="shared" ca="1" si="3"/>
        <v>0.3624435007895922</v>
      </c>
      <c r="R127" s="9"/>
    </row>
    <row r="128" spans="3:18" x14ac:dyDescent="0.6">
      <c r="C128" s="25" t="s">
        <v>6</v>
      </c>
      <c r="D128" s="26" t="s">
        <v>34</v>
      </c>
      <c r="E128" s="26">
        <f t="shared" si="7"/>
        <v>2021</v>
      </c>
      <c r="F128" s="27" t="str">
        <f t="shared" si="7"/>
        <v>Q1</v>
      </c>
      <c r="G128" s="18" t="s">
        <v>56</v>
      </c>
      <c r="H128" s="6" t="s">
        <v>92</v>
      </c>
      <c r="I128" s="6" t="s">
        <v>57</v>
      </c>
      <c r="J128" s="43">
        <v>1.0821270679611649E-2</v>
      </c>
      <c r="K128" s="18" t="s">
        <v>58</v>
      </c>
      <c r="L128" s="6" t="s">
        <v>93</v>
      </c>
      <c r="M128" s="6" t="s">
        <v>57</v>
      </c>
      <c r="N128" s="41">
        <v>2.1754935922330097E-2</v>
      </c>
      <c r="O128" s="34">
        <f ca="1">IF(H128="","",J128*(1/INDIRECT($H128))/INDEX('Fixed inputs'!$D$65:$D$69,MATCH($C128,'Fixed inputs'!$B$65:$B$69,0)))</f>
        <v>0.13333565052020038</v>
      </c>
      <c r="P128" s="35">
        <f ca="1">IF(L128="","",N128*(1/(INDIRECT($L128))/INDEX('Fixed inputs'!$D$65:$D$69,MATCH($C128,'Fixed inputs'!$B$65:$B$69,0))))</f>
        <v>0.22910785026939179</v>
      </c>
      <c r="Q128" s="30">
        <f t="shared" ca="1" si="3"/>
        <v>0.3624435007895922</v>
      </c>
      <c r="R128" s="9"/>
    </row>
    <row r="129" spans="3:18" x14ac:dyDescent="0.6">
      <c r="C129" s="25" t="s">
        <v>6</v>
      </c>
      <c r="D129" s="26" t="s">
        <v>34</v>
      </c>
      <c r="E129" s="26">
        <f t="shared" si="7"/>
        <v>2021</v>
      </c>
      <c r="F129" s="27" t="str">
        <f t="shared" si="7"/>
        <v>Q2</v>
      </c>
      <c r="G129" s="18" t="s">
        <v>56</v>
      </c>
      <c r="H129" s="6" t="s">
        <v>92</v>
      </c>
      <c r="I129" s="6" t="s">
        <v>57</v>
      </c>
      <c r="J129" s="43">
        <v>1.0821270679611649E-2</v>
      </c>
      <c r="K129" s="18" t="s">
        <v>58</v>
      </c>
      <c r="L129" s="6" t="s">
        <v>93</v>
      </c>
      <c r="M129" s="6" t="s">
        <v>57</v>
      </c>
      <c r="N129" s="41">
        <v>2.1754935922330097E-2</v>
      </c>
      <c r="O129" s="34">
        <f ca="1">IF(H129="","",J129*(1/INDIRECT($H129))/INDEX('Fixed inputs'!$D$65:$D$69,MATCH($C129,'Fixed inputs'!$B$65:$B$69,0)))</f>
        <v>0.13333565052020038</v>
      </c>
      <c r="P129" s="35">
        <f ca="1">IF(L129="","",N129*(1/(INDIRECT($L129))/INDEX('Fixed inputs'!$D$65:$D$69,MATCH($C129,'Fixed inputs'!$B$65:$B$69,0))))</f>
        <v>0.22910785026939179</v>
      </c>
      <c r="Q129" s="30">
        <f t="shared" ca="1" si="3"/>
        <v>0.3624435007895922</v>
      </c>
      <c r="R129" s="9"/>
    </row>
    <row r="130" spans="3:18" x14ac:dyDescent="0.6">
      <c r="C130" s="25" t="s">
        <v>6</v>
      </c>
      <c r="D130" s="26" t="s">
        <v>34</v>
      </c>
      <c r="E130" s="26">
        <f t="shared" si="7"/>
        <v>2021</v>
      </c>
      <c r="F130" s="27" t="str">
        <f t="shared" si="7"/>
        <v>Q3</v>
      </c>
      <c r="G130" s="18" t="s">
        <v>56</v>
      </c>
      <c r="H130" s="6" t="s">
        <v>92</v>
      </c>
      <c r="I130" s="6" t="s">
        <v>57</v>
      </c>
      <c r="J130" s="43">
        <v>1.0821270679611649E-2</v>
      </c>
      <c r="K130" s="18" t="s">
        <v>58</v>
      </c>
      <c r="L130" s="6" t="s">
        <v>93</v>
      </c>
      <c r="M130" s="6" t="s">
        <v>57</v>
      </c>
      <c r="N130" s="41">
        <v>2.1754935922330097E-2</v>
      </c>
      <c r="O130" s="34">
        <f ca="1">IF(H130="","",J130*(1/INDIRECT($H130))/INDEX('Fixed inputs'!$D$65:$D$69,MATCH($C130,'Fixed inputs'!$B$65:$B$69,0)))</f>
        <v>0.13333565052020038</v>
      </c>
      <c r="P130" s="35">
        <f ca="1">IF(L130="","",N130*(1/(INDIRECT($L130))/INDEX('Fixed inputs'!$D$65:$D$69,MATCH($C130,'Fixed inputs'!$B$65:$B$69,0))))</f>
        <v>0.22910785026939179</v>
      </c>
      <c r="Q130" s="30">
        <f t="shared" ca="1" si="3"/>
        <v>0.3624435007895922</v>
      </c>
      <c r="R130" s="9"/>
    </row>
    <row r="131" spans="3:18" x14ac:dyDescent="0.6">
      <c r="C131" s="25" t="s">
        <v>6</v>
      </c>
      <c r="D131" s="26" t="s">
        <v>34</v>
      </c>
      <c r="E131" s="26">
        <f t="shared" si="7"/>
        <v>2021</v>
      </c>
      <c r="F131" s="27" t="str">
        <f t="shared" si="7"/>
        <v>Q4</v>
      </c>
      <c r="G131" s="18" t="s">
        <v>56</v>
      </c>
      <c r="H131" s="6" t="s">
        <v>92</v>
      </c>
      <c r="I131" s="6" t="s">
        <v>57</v>
      </c>
      <c r="J131" s="43">
        <v>1.0821270679611649E-2</v>
      </c>
      <c r="K131" s="18" t="s">
        <v>58</v>
      </c>
      <c r="L131" s="6" t="s">
        <v>93</v>
      </c>
      <c r="M131" s="6" t="s">
        <v>57</v>
      </c>
      <c r="N131" s="41">
        <v>2.1754935922330097E-2</v>
      </c>
      <c r="O131" s="34">
        <f ca="1">IF(H131="","",J131*(1/INDIRECT($H131))/INDEX('Fixed inputs'!$D$65:$D$69,MATCH($C131,'Fixed inputs'!$B$65:$B$69,0)))</f>
        <v>0.13333565052020038</v>
      </c>
      <c r="P131" s="35">
        <f ca="1">IF(L131="","",N131*(1/(INDIRECT($L131))/INDEX('Fixed inputs'!$D$65:$D$69,MATCH($C131,'Fixed inputs'!$B$65:$B$69,0))))</f>
        <v>0.22910785026939179</v>
      </c>
      <c r="Q131" s="30">
        <f t="shared" ca="1" si="3"/>
        <v>0.3624435007895922</v>
      </c>
      <c r="R131" s="9"/>
    </row>
    <row r="132" spans="3:18" x14ac:dyDescent="0.6">
      <c r="C132" s="25" t="s">
        <v>6</v>
      </c>
      <c r="D132" s="26" t="s">
        <v>34</v>
      </c>
      <c r="E132" s="26">
        <f t="shared" si="7"/>
        <v>2022</v>
      </c>
      <c r="F132" s="27" t="str">
        <f t="shared" si="7"/>
        <v>Q1</v>
      </c>
      <c r="G132" s="18" t="s">
        <v>56</v>
      </c>
      <c r="H132" s="6" t="s">
        <v>92</v>
      </c>
      <c r="I132" s="6" t="s">
        <v>57</v>
      </c>
      <c r="J132" s="43">
        <v>1.0821270679611649E-2</v>
      </c>
      <c r="K132" s="18" t="s">
        <v>58</v>
      </c>
      <c r="L132" s="6" t="s">
        <v>93</v>
      </c>
      <c r="M132" s="6" t="s">
        <v>57</v>
      </c>
      <c r="N132" s="41">
        <v>2.1754935922330097E-2</v>
      </c>
      <c r="O132" s="34">
        <f ca="1">IF(H132="","",J132*(1/INDIRECT($H132))/INDEX('Fixed inputs'!$D$65:$D$69,MATCH($C132,'Fixed inputs'!$B$65:$B$69,0)))</f>
        <v>0.13333565052020038</v>
      </c>
      <c r="P132" s="35">
        <f ca="1">IF(L132="","",N132*(1/(INDIRECT($L132))/INDEX('Fixed inputs'!$D$65:$D$69,MATCH($C132,'Fixed inputs'!$B$65:$B$69,0))))</f>
        <v>0.22910785026939179</v>
      </c>
      <c r="Q132" s="30">
        <f t="shared" ca="1" si="3"/>
        <v>0.3624435007895922</v>
      </c>
      <c r="R132" s="9"/>
    </row>
    <row r="133" spans="3:18" x14ac:dyDescent="0.6">
      <c r="C133" s="25" t="s">
        <v>6</v>
      </c>
      <c r="D133" s="26" t="s">
        <v>34</v>
      </c>
      <c r="E133" s="26">
        <f t="shared" si="7"/>
        <v>2022</v>
      </c>
      <c r="F133" s="27" t="str">
        <f t="shared" si="7"/>
        <v>Q2</v>
      </c>
      <c r="G133" s="18" t="s">
        <v>56</v>
      </c>
      <c r="H133" s="6" t="s">
        <v>92</v>
      </c>
      <c r="I133" s="6" t="s">
        <v>57</v>
      </c>
      <c r="J133" s="43">
        <v>1.0821270679611649E-2</v>
      </c>
      <c r="K133" s="18" t="s">
        <v>58</v>
      </c>
      <c r="L133" s="6" t="s">
        <v>93</v>
      </c>
      <c r="M133" s="6" t="s">
        <v>57</v>
      </c>
      <c r="N133" s="41">
        <v>2.1754935922330097E-2</v>
      </c>
      <c r="O133" s="34">
        <f ca="1">IF(H133="","",J133*(1/INDIRECT($H133))/INDEX('Fixed inputs'!$D$65:$D$69,MATCH($C133,'Fixed inputs'!$B$65:$B$69,0)))</f>
        <v>0.13333565052020038</v>
      </c>
      <c r="P133" s="35">
        <f ca="1">IF(L133="","",N133*(1/(INDIRECT($L133))/INDEX('Fixed inputs'!$D$65:$D$69,MATCH($C133,'Fixed inputs'!$B$65:$B$69,0))))</f>
        <v>0.22910785026939179</v>
      </c>
      <c r="Q133" s="30">
        <f t="shared" ca="1" si="3"/>
        <v>0.3624435007895922</v>
      </c>
      <c r="R133" s="9"/>
    </row>
    <row r="134" spans="3:18" x14ac:dyDescent="0.6">
      <c r="C134" s="25" t="s">
        <v>6</v>
      </c>
      <c r="D134" s="26" t="s">
        <v>34</v>
      </c>
      <c r="E134" s="26">
        <f t="shared" si="7"/>
        <v>2022</v>
      </c>
      <c r="F134" s="27" t="str">
        <f t="shared" si="7"/>
        <v>Q3</v>
      </c>
      <c r="G134" s="18" t="s">
        <v>56</v>
      </c>
      <c r="H134" s="6" t="s">
        <v>92</v>
      </c>
      <c r="I134" s="6" t="s">
        <v>57</v>
      </c>
      <c r="J134" s="43">
        <v>1.0821270679611649E-2</v>
      </c>
      <c r="K134" s="18" t="s">
        <v>58</v>
      </c>
      <c r="L134" s="6" t="s">
        <v>93</v>
      </c>
      <c r="M134" s="6" t="s">
        <v>57</v>
      </c>
      <c r="N134" s="41">
        <v>2.1754935922330097E-2</v>
      </c>
      <c r="O134" s="34">
        <f ca="1">IF(H134="","",J134*(1/INDIRECT($H134))/INDEX('Fixed inputs'!$D$65:$D$69,MATCH($C134,'Fixed inputs'!$B$65:$B$69,0)))</f>
        <v>0.13333565052020038</v>
      </c>
      <c r="P134" s="35">
        <f ca="1">IF(L134="","",N134*(1/(INDIRECT($L134))/INDEX('Fixed inputs'!$D$65:$D$69,MATCH($C134,'Fixed inputs'!$B$65:$B$69,0))))</f>
        <v>0.22910785026939179</v>
      </c>
      <c r="Q134" s="30">
        <f t="shared" ca="1" si="3"/>
        <v>0.3624435007895922</v>
      </c>
      <c r="R134" s="9"/>
    </row>
    <row r="135" spans="3:18" x14ac:dyDescent="0.6">
      <c r="C135" s="25" t="s">
        <v>6</v>
      </c>
      <c r="D135" s="26" t="s">
        <v>34</v>
      </c>
      <c r="E135" s="26">
        <f t="shared" si="7"/>
        <v>2022</v>
      </c>
      <c r="F135" s="27" t="str">
        <f t="shared" si="7"/>
        <v>Q4</v>
      </c>
      <c r="G135" s="18" t="s">
        <v>56</v>
      </c>
      <c r="H135" s="6" t="s">
        <v>92</v>
      </c>
      <c r="I135" s="6" t="s">
        <v>57</v>
      </c>
      <c r="J135" s="43">
        <v>1.0821270679611649E-2</v>
      </c>
      <c r="K135" s="18" t="s">
        <v>58</v>
      </c>
      <c r="L135" s="6" t="s">
        <v>93</v>
      </c>
      <c r="M135" s="6" t="s">
        <v>57</v>
      </c>
      <c r="N135" s="41">
        <v>2.1754935922330097E-2</v>
      </c>
      <c r="O135" s="34">
        <f ca="1">IF(H135="","",J135*(1/INDIRECT($H135))/INDEX('Fixed inputs'!$D$65:$D$69,MATCH($C135,'Fixed inputs'!$B$65:$B$69,0)))</f>
        <v>0.13333565052020038</v>
      </c>
      <c r="P135" s="35">
        <f ca="1">IF(L135="","",N135*(1/(INDIRECT($L135))/INDEX('Fixed inputs'!$D$65:$D$69,MATCH($C135,'Fixed inputs'!$B$65:$B$69,0))))</f>
        <v>0.22910785026939179</v>
      </c>
      <c r="Q135" s="30">
        <f t="shared" ca="1" si="3"/>
        <v>0.3624435007895922</v>
      </c>
      <c r="R135" s="9"/>
    </row>
    <row r="136" spans="3:18" x14ac:dyDescent="0.6">
      <c r="C136" s="25" t="s">
        <v>6</v>
      </c>
      <c r="D136" s="26" t="s">
        <v>34</v>
      </c>
      <c r="E136" s="26">
        <f t="shared" si="7"/>
        <v>2023</v>
      </c>
      <c r="F136" s="27" t="str">
        <f t="shared" si="7"/>
        <v>Q1</v>
      </c>
      <c r="G136" s="18" t="s">
        <v>56</v>
      </c>
      <c r="H136" s="6" t="s">
        <v>92</v>
      </c>
      <c r="I136" s="6" t="s">
        <v>57</v>
      </c>
      <c r="J136" s="43">
        <v>1.0821270679611649E-2</v>
      </c>
      <c r="K136" s="18" t="s">
        <v>58</v>
      </c>
      <c r="L136" s="6" t="s">
        <v>93</v>
      </c>
      <c r="M136" s="6" t="s">
        <v>57</v>
      </c>
      <c r="N136" s="41">
        <v>2.1754935922330097E-2</v>
      </c>
      <c r="O136" s="34">
        <f ca="1">IF(H136="","",J136*(1/INDIRECT($H136))/INDEX('Fixed inputs'!$D$65:$D$69,MATCH($C136,'Fixed inputs'!$B$65:$B$69,0)))</f>
        <v>0.13333565052020038</v>
      </c>
      <c r="P136" s="35">
        <f ca="1">IF(L136="","",N136*(1/(INDIRECT($L136))/INDEX('Fixed inputs'!$D$65:$D$69,MATCH($C136,'Fixed inputs'!$B$65:$B$69,0))))</f>
        <v>0.22910785026939179</v>
      </c>
      <c r="Q136" s="30">
        <f t="shared" ref="Q136:Q199" ca="1" si="8">SUM(O136,P136)</f>
        <v>0.3624435007895922</v>
      </c>
      <c r="R136" s="9"/>
    </row>
    <row r="137" spans="3:18" x14ac:dyDescent="0.6">
      <c r="C137" s="25" t="s">
        <v>6</v>
      </c>
      <c r="D137" s="26" t="s">
        <v>34</v>
      </c>
      <c r="E137" s="26">
        <f t="shared" si="7"/>
        <v>2023</v>
      </c>
      <c r="F137" s="27" t="str">
        <f t="shared" si="7"/>
        <v>Q2</v>
      </c>
      <c r="G137" s="18" t="s">
        <v>56</v>
      </c>
      <c r="H137" s="6" t="s">
        <v>92</v>
      </c>
      <c r="I137" s="6" t="s">
        <v>57</v>
      </c>
      <c r="J137" s="43">
        <v>1.0821270679611649E-2</v>
      </c>
      <c r="K137" s="18" t="s">
        <v>58</v>
      </c>
      <c r="L137" s="6" t="s">
        <v>93</v>
      </c>
      <c r="M137" s="6" t="s">
        <v>57</v>
      </c>
      <c r="N137" s="41">
        <v>2.1754935922330097E-2</v>
      </c>
      <c r="O137" s="34">
        <f ca="1">IF(H137="","",J137*(1/INDIRECT($H137))/INDEX('Fixed inputs'!$D$65:$D$69,MATCH($C137,'Fixed inputs'!$B$65:$B$69,0)))</f>
        <v>0.13333565052020038</v>
      </c>
      <c r="P137" s="35">
        <f ca="1">IF(L137="","",N137*(1/(INDIRECT($L137))/INDEX('Fixed inputs'!$D$65:$D$69,MATCH($C137,'Fixed inputs'!$B$65:$B$69,0))))</f>
        <v>0.22910785026939179</v>
      </c>
      <c r="Q137" s="30">
        <f t="shared" ca="1" si="8"/>
        <v>0.3624435007895922</v>
      </c>
      <c r="R137" s="9"/>
    </row>
    <row r="138" spans="3:18" x14ac:dyDescent="0.6">
      <c r="C138" s="25" t="s">
        <v>6</v>
      </c>
      <c r="D138" s="26" t="s">
        <v>34</v>
      </c>
      <c r="E138" s="26">
        <f t="shared" si="7"/>
        <v>2023</v>
      </c>
      <c r="F138" s="27" t="str">
        <f t="shared" si="7"/>
        <v>Q3</v>
      </c>
      <c r="G138" s="18" t="s">
        <v>56</v>
      </c>
      <c r="H138" s="6" t="s">
        <v>92</v>
      </c>
      <c r="I138" s="6" t="s">
        <v>57</v>
      </c>
      <c r="J138" s="43">
        <v>1.0821270679611649E-2</v>
      </c>
      <c r="K138" s="18" t="s">
        <v>58</v>
      </c>
      <c r="L138" s="6" t="s">
        <v>93</v>
      </c>
      <c r="M138" s="6" t="s">
        <v>57</v>
      </c>
      <c r="N138" s="41">
        <v>2.1754935922330097E-2</v>
      </c>
      <c r="O138" s="34">
        <f ca="1">IF(H138="","",J138*(1/INDIRECT($H138))/INDEX('Fixed inputs'!$D$65:$D$69,MATCH($C138,'Fixed inputs'!$B$65:$B$69,0)))</f>
        <v>0.13333565052020038</v>
      </c>
      <c r="P138" s="35">
        <f ca="1">IF(L138="","",N138*(1/(INDIRECT($L138))/INDEX('Fixed inputs'!$D$65:$D$69,MATCH($C138,'Fixed inputs'!$B$65:$B$69,0))))</f>
        <v>0.22910785026939179</v>
      </c>
      <c r="Q138" s="30">
        <f t="shared" ca="1" si="8"/>
        <v>0.3624435007895922</v>
      </c>
      <c r="R138" s="9"/>
    </row>
    <row r="139" spans="3:18" x14ac:dyDescent="0.6">
      <c r="C139" s="25" t="s">
        <v>6</v>
      </c>
      <c r="D139" s="26" t="s">
        <v>34</v>
      </c>
      <c r="E139" s="26">
        <f t="shared" ref="E139:F158" si="9">E87</f>
        <v>2023</v>
      </c>
      <c r="F139" s="27" t="str">
        <f t="shared" si="9"/>
        <v>Q4</v>
      </c>
      <c r="G139" s="18" t="s">
        <v>56</v>
      </c>
      <c r="H139" s="6" t="s">
        <v>92</v>
      </c>
      <c r="I139" s="6" t="s">
        <v>57</v>
      </c>
      <c r="J139" s="43">
        <v>1.0821270679611649E-2</v>
      </c>
      <c r="K139" s="18" t="s">
        <v>58</v>
      </c>
      <c r="L139" s="6" t="s">
        <v>93</v>
      </c>
      <c r="M139" s="6" t="s">
        <v>57</v>
      </c>
      <c r="N139" s="41">
        <v>2.1754935922330097E-2</v>
      </c>
      <c r="O139" s="34">
        <f ca="1">IF(H139="","",J139*(1/INDIRECT($H139))/INDEX('Fixed inputs'!$D$65:$D$69,MATCH($C139,'Fixed inputs'!$B$65:$B$69,0)))</f>
        <v>0.13333565052020038</v>
      </c>
      <c r="P139" s="35">
        <f ca="1">IF(L139="","",N139*(1/(INDIRECT($L139))/INDEX('Fixed inputs'!$D$65:$D$69,MATCH($C139,'Fixed inputs'!$B$65:$B$69,0))))</f>
        <v>0.22910785026939179</v>
      </c>
      <c r="Q139" s="30">
        <f t="shared" ca="1" si="8"/>
        <v>0.3624435007895922</v>
      </c>
      <c r="R139" s="9"/>
    </row>
    <row r="140" spans="3:18" x14ac:dyDescent="0.6">
      <c r="C140" s="25" t="s">
        <v>6</v>
      </c>
      <c r="D140" s="26" t="s">
        <v>34</v>
      </c>
      <c r="E140" s="26">
        <f t="shared" si="9"/>
        <v>2024</v>
      </c>
      <c r="F140" s="27" t="str">
        <f t="shared" si="9"/>
        <v>Q1</v>
      </c>
      <c r="G140" s="18" t="s">
        <v>56</v>
      </c>
      <c r="H140" s="6" t="s">
        <v>92</v>
      </c>
      <c r="I140" s="6" t="s">
        <v>57</v>
      </c>
      <c r="J140" s="43">
        <v>1.0821270679611649E-2</v>
      </c>
      <c r="K140" s="18" t="s">
        <v>58</v>
      </c>
      <c r="L140" s="6" t="s">
        <v>93</v>
      </c>
      <c r="M140" s="6" t="s">
        <v>57</v>
      </c>
      <c r="N140" s="41">
        <v>2.1754935922330097E-2</v>
      </c>
      <c r="O140" s="34">
        <f ca="1">IF(H140="","",J140*(1/INDIRECT($H140))/INDEX('Fixed inputs'!$D$65:$D$69,MATCH($C140,'Fixed inputs'!$B$65:$B$69,0)))</f>
        <v>0.13333565052020038</v>
      </c>
      <c r="P140" s="35">
        <f ca="1">IF(L140="","",N140*(1/(INDIRECT($L140))/INDEX('Fixed inputs'!$D$65:$D$69,MATCH($C140,'Fixed inputs'!$B$65:$B$69,0))))</f>
        <v>0.22910785026939179</v>
      </c>
      <c r="Q140" s="30">
        <f t="shared" ca="1" si="8"/>
        <v>0.3624435007895922</v>
      </c>
      <c r="R140" s="9"/>
    </row>
    <row r="141" spans="3:18" x14ac:dyDescent="0.6">
      <c r="C141" s="25" t="s">
        <v>6</v>
      </c>
      <c r="D141" s="26" t="s">
        <v>34</v>
      </c>
      <c r="E141" s="26">
        <f t="shared" si="9"/>
        <v>2024</v>
      </c>
      <c r="F141" s="27" t="str">
        <f t="shared" si="9"/>
        <v>Q2</v>
      </c>
      <c r="G141" s="18" t="s">
        <v>56</v>
      </c>
      <c r="H141" s="6" t="s">
        <v>92</v>
      </c>
      <c r="I141" s="6" t="s">
        <v>57</v>
      </c>
      <c r="J141" s="43">
        <v>1.0821270679611649E-2</v>
      </c>
      <c r="K141" s="18" t="s">
        <v>58</v>
      </c>
      <c r="L141" s="6" t="s">
        <v>93</v>
      </c>
      <c r="M141" s="6" t="s">
        <v>57</v>
      </c>
      <c r="N141" s="41">
        <v>2.1754935922330097E-2</v>
      </c>
      <c r="O141" s="34">
        <f ca="1">IF(H141="","",J141*(1/INDIRECT($H141))/INDEX('Fixed inputs'!$D$65:$D$69,MATCH($C141,'Fixed inputs'!$B$65:$B$69,0)))</f>
        <v>0.13333565052020038</v>
      </c>
      <c r="P141" s="35">
        <f ca="1">IF(L141="","",N141*(1/(INDIRECT($L141))/INDEX('Fixed inputs'!$D$65:$D$69,MATCH($C141,'Fixed inputs'!$B$65:$B$69,0))))</f>
        <v>0.22910785026939179</v>
      </c>
      <c r="Q141" s="30">
        <f t="shared" ca="1" si="8"/>
        <v>0.3624435007895922</v>
      </c>
      <c r="R141" s="9"/>
    </row>
    <row r="142" spans="3:18" x14ac:dyDescent="0.6">
      <c r="C142" s="25" t="s">
        <v>6</v>
      </c>
      <c r="D142" s="26" t="s">
        <v>34</v>
      </c>
      <c r="E142" s="26">
        <f t="shared" si="9"/>
        <v>2024</v>
      </c>
      <c r="F142" s="27" t="str">
        <f t="shared" si="9"/>
        <v>Q3</v>
      </c>
      <c r="G142" s="18" t="s">
        <v>56</v>
      </c>
      <c r="H142" s="6" t="s">
        <v>92</v>
      </c>
      <c r="I142" s="6" t="s">
        <v>57</v>
      </c>
      <c r="J142" s="43">
        <v>1.0821270679611649E-2</v>
      </c>
      <c r="K142" s="18" t="s">
        <v>58</v>
      </c>
      <c r="L142" s="6" t="s">
        <v>93</v>
      </c>
      <c r="M142" s="6" t="s">
        <v>57</v>
      </c>
      <c r="N142" s="41">
        <v>2.1754935922330097E-2</v>
      </c>
      <c r="O142" s="34">
        <f ca="1">IF(H142="","",J142*(1/INDIRECT($H142))/INDEX('Fixed inputs'!$D$65:$D$69,MATCH($C142,'Fixed inputs'!$B$65:$B$69,0)))</f>
        <v>0.13333565052020038</v>
      </c>
      <c r="P142" s="35">
        <f ca="1">IF(L142="","",N142*(1/(INDIRECT($L142))/INDEX('Fixed inputs'!$D$65:$D$69,MATCH($C142,'Fixed inputs'!$B$65:$B$69,0))))</f>
        <v>0.22910785026939179</v>
      </c>
      <c r="Q142" s="30">
        <f t="shared" ca="1" si="8"/>
        <v>0.3624435007895922</v>
      </c>
      <c r="R142" s="9"/>
    </row>
    <row r="143" spans="3:18" x14ac:dyDescent="0.6">
      <c r="C143" s="25" t="s">
        <v>6</v>
      </c>
      <c r="D143" s="26" t="s">
        <v>34</v>
      </c>
      <c r="E143" s="26">
        <f t="shared" si="9"/>
        <v>2024</v>
      </c>
      <c r="F143" s="27" t="str">
        <f t="shared" si="9"/>
        <v>Q4</v>
      </c>
      <c r="G143" s="18" t="s">
        <v>56</v>
      </c>
      <c r="H143" s="6" t="s">
        <v>92</v>
      </c>
      <c r="I143" s="6" t="s">
        <v>57</v>
      </c>
      <c r="J143" s="43">
        <v>1.0821270679611649E-2</v>
      </c>
      <c r="K143" s="18" t="s">
        <v>58</v>
      </c>
      <c r="L143" s="6" t="s">
        <v>93</v>
      </c>
      <c r="M143" s="6" t="s">
        <v>57</v>
      </c>
      <c r="N143" s="41">
        <v>2.1754935922330097E-2</v>
      </c>
      <c r="O143" s="34">
        <f ca="1">IF(H143="","",J143*(1/INDIRECT($H143))/INDEX('Fixed inputs'!$D$65:$D$69,MATCH($C143,'Fixed inputs'!$B$65:$B$69,0)))</f>
        <v>0.13333565052020038</v>
      </c>
      <c r="P143" s="35">
        <f ca="1">IF(L143="","",N143*(1/(INDIRECT($L143))/INDEX('Fixed inputs'!$D$65:$D$69,MATCH($C143,'Fixed inputs'!$B$65:$B$69,0))))</f>
        <v>0.22910785026939179</v>
      </c>
      <c r="Q143" s="30">
        <f t="shared" ca="1" si="8"/>
        <v>0.3624435007895922</v>
      </c>
      <c r="R143" s="9"/>
    </row>
    <row r="144" spans="3:18" x14ac:dyDescent="0.6">
      <c r="C144" s="25" t="s">
        <v>6</v>
      </c>
      <c r="D144" s="26" t="s">
        <v>34</v>
      </c>
      <c r="E144" s="26">
        <f t="shared" si="9"/>
        <v>2025</v>
      </c>
      <c r="F144" s="27" t="str">
        <f t="shared" si="9"/>
        <v>Q1</v>
      </c>
      <c r="G144" s="18" t="s">
        <v>56</v>
      </c>
      <c r="H144" s="6" t="s">
        <v>92</v>
      </c>
      <c r="I144" s="6" t="s">
        <v>57</v>
      </c>
      <c r="J144" s="43">
        <v>1.0821270679611649E-2</v>
      </c>
      <c r="K144" s="18" t="s">
        <v>58</v>
      </c>
      <c r="L144" s="6" t="s">
        <v>93</v>
      </c>
      <c r="M144" s="6" t="s">
        <v>57</v>
      </c>
      <c r="N144" s="41">
        <v>2.1754935922330097E-2</v>
      </c>
      <c r="O144" s="34">
        <f ca="1">IF(H144="","",J144*(1/INDIRECT($H144))/INDEX('Fixed inputs'!$D$65:$D$69,MATCH($C144,'Fixed inputs'!$B$65:$B$69,0)))</f>
        <v>0.13333565052020038</v>
      </c>
      <c r="P144" s="35">
        <f ca="1">IF(L144="","",N144*(1/(INDIRECT($L144))/INDEX('Fixed inputs'!$D$65:$D$69,MATCH($C144,'Fixed inputs'!$B$65:$B$69,0))))</f>
        <v>0.22910785026939179</v>
      </c>
      <c r="Q144" s="30">
        <f t="shared" ca="1" si="8"/>
        <v>0.3624435007895922</v>
      </c>
      <c r="R144" s="9"/>
    </row>
    <row r="145" spans="3:18" x14ac:dyDescent="0.6">
      <c r="C145" s="25" t="s">
        <v>6</v>
      </c>
      <c r="D145" s="26" t="s">
        <v>34</v>
      </c>
      <c r="E145" s="26">
        <f t="shared" si="9"/>
        <v>2025</v>
      </c>
      <c r="F145" s="27" t="str">
        <f t="shared" si="9"/>
        <v>Q2</v>
      </c>
      <c r="G145" s="18" t="s">
        <v>56</v>
      </c>
      <c r="H145" s="6" t="s">
        <v>92</v>
      </c>
      <c r="I145" s="6" t="s">
        <v>57</v>
      </c>
      <c r="J145" s="43">
        <v>1.0821270679611649E-2</v>
      </c>
      <c r="K145" s="18" t="s">
        <v>58</v>
      </c>
      <c r="L145" s="6" t="s">
        <v>93</v>
      </c>
      <c r="M145" s="6" t="s">
        <v>57</v>
      </c>
      <c r="N145" s="41">
        <v>2.1754935922330097E-2</v>
      </c>
      <c r="O145" s="34">
        <f ca="1">IF(H145="","",J145*(1/INDIRECT($H145))/INDEX('Fixed inputs'!$D$65:$D$69,MATCH($C145,'Fixed inputs'!$B$65:$B$69,0)))</f>
        <v>0.13333565052020038</v>
      </c>
      <c r="P145" s="35">
        <f ca="1">IF(L145="","",N145*(1/(INDIRECT($L145))/INDEX('Fixed inputs'!$D$65:$D$69,MATCH($C145,'Fixed inputs'!$B$65:$B$69,0))))</f>
        <v>0.22910785026939179</v>
      </c>
      <c r="Q145" s="30">
        <f t="shared" ca="1" si="8"/>
        <v>0.3624435007895922</v>
      </c>
      <c r="R145" s="9"/>
    </row>
    <row r="146" spans="3:18" x14ac:dyDescent="0.6">
      <c r="C146" s="25" t="s">
        <v>6</v>
      </c>
      <c r="D146" s="26" t="s">
        <v>34</v>
      </c>
      <c r="E146" s="26">
        <f t="shared" si="9"/>
        <v>2025</v>
      </c>
      <c r="F146" s="27" t="str">
        <f t="shared" si="9"/>
        <v>Q3</v>
      </c>
      <c r="G146" s="18" t="s">
        <v>56</v>
      </c>
      <c r="H146" s="6" t="s">
        <v>92</v>
      </c>
      <c r="I146" s="6" t="s">
        <v>57</v>
      </c>
      <c r="J146" s="43">
        <v>1.0821270679611649E-2</v>
      </c>
      <c r="K146" s="18" t="s">
        <v>58</v>
      </c>
      <c r="L146" s="6" t="s">
        <v>93</v>
      </c>
      <c r="M146" s="6" t="s">
        <v>57</v>
      </c>
      <c r="N146" s="41">
        <v>2.1754935922330097E-2</v>
      </c>
      <c r="O146" s="34">
        <f ca="1">IF(H146="","",J146*(1/INDIRECT($H146))/INDEX('Fixed inputs'!$D$65:$D$69,MATCH($C146,'Fixed inputs'!$B$65:$B$69,0)))</f>
        <v>0.13333565052020038</v>
      </c>
      <c r="P146" s="35">
        <f ca="1">IF(L146="","",N146*(1/(INDIRECT($L146))/INDEX('Fixed inputs'!$D$65:$D$69,MATCH($C146,'Fixed inputs'!$B$65:$B$69,0))))</f>
        <v>0.22910785026939179</v>
      </c>
      <c r="Q146" s="30">
        <f t="shared" ca="1" si="8"/>
        <v>0.3624435007895922</v>
      </c>
      <c r="R146" s="9"/>
    </row>
    <row r="147" spans="3:18" x14ac:dyDescent="0.6">
      <c r="C147" s="25" t="s">
        <v>6</v>
      </c>
      <c r="D147" s="26" t="s">
        <v>34</v>
      </c>
      <c r="E147" s="26">
        <f t="shared" si="9"/>
        <v>2025</v>
      </c>
      <c r="F147" s="27" t="str">
        <f t="shared" si="9"/>
        <v>Q4</v>
      </c>
      <c r="G147" s="18" t="s">
        <v>56</v>
      </c>
      <c r="H147" s="6" t="s">
        <v>92</v>
      </c>
      <c r="I147" s="6" t="s">
        <v>57</v>
      </c>
      <c r="J147" s="43">
        <v>1.0821270679611649E-2</v>
      </c>
      <c r="K147" s="18" t="s">
        <v>58</v>
      </c>
      <c r="L147" s="6" t="s">
        <v>93</v>
      </c>
      <c r="M147" s="6" t="s">
        <v>57</v>
      </c>
      <c r="N147" s="41">
        <v>2.1754935922330097E-2</v>
      </c>
      <c r="O147" s="34">
        <f ca="1">IF(H147="","",J147*(1/INDIRECT($H147))/INDEX('Fixed inputs'!$D$65:$D$69,MATCH($C147,'Fixed inputs'!$B$65:$B$69,0)))</f>
        <v>0.13333565052020038</v>
      </c>
      <c r="P147" s="35">
        <f ca="1">IF(L147="","",N147*(1/(INDIRECT($L147))/INDEX('Fixed inputs'!$D$65:$D$69,MATCH($C147,'Fixed inputs'!$B$65:$B$69,0))))</f>
        <v>0.22910785026939179</v>
      </c>
      <c r="Q147" s="30">
        <f t="shared" ca="1" si="8"/>
        <v>0.3624435007895922</v>
      </c>
      <c r="R147" s="9"/>
    </row>
    <row r="148" spans="3:18" x14ac:dyDescent="0.6">
      <c r="C148" s="25" t="s">
        <v>6</v>
      </c>
      <c r="D148" s="26" t="s">
        <v>34</v>
      </c>
      <c r="E148" s="26">
        <f t="shared" si="9"/>
        <v>2026</v>
      </c>
      <c r="F148" s="27" t="str">
        <f t="shared" si="9"/>
        <v>Q1</v>
      </c>
      <c r="G148" s="18" t="s">
        <v>56</v>
      </c>
      <c r="H148" s="6" t="s">
        <v>92</v>
      </c>
      <c r="I148" s="6" t="s">
        <v>57</v>
      </c>
      <c r="J148" s="43">
        <v>1.0821270679611649E-2</v>
      </c>
      <c r="K148" s="18" t="s">
        <v>58</v>
      </c>
      <c r="L148" s="6" t="s">
        <v>93</v>
      </c>
      <c r="M148" s="6" t="s">
        <v>57</v>
      </c>
      <c r="N148" s="41">
        <v>2.1754935922330097E-2</v>
      </c>
      <c r="O148" s="34">
        <f ca="1">IF(H148="","",J148*(1/INDIRECT($H148))/INDEX('Fixed inputs'!$D$65:$D$69,MATCH($C148,'Fixed inputs'!$B$65:$B$69,0)))</f>
        <v>0.13333565052020038</v>
      </c>
      <c r="P148" s="35">
        <f ca="1">IF(L148="","",N148*(1/(INDIRECT($L148))/INDEX('Fixed inputs'!$D$65:$D$69,MATCH($C148,'Fixed inputs'!$B$65:$B$69,0))))</f>
        <v>0.22910785026939179</v>
      </c>
      <c r="Q148" s="30">
        <f t="shared" ca="1" si="8"/>
        <v>0.3624435007895922</v>
      </c>
      <c r="R148" s="9"/>
    </row>
    <row r="149" spans="3:18" x14ac:dyDescent="0.6">
      <c r="C149" s="25" t="s">
        <v>6</v>
      </c>
      <c r="D149" s="26" t="s">
        <v>34</v>
      </c>
      <c r="E149" s="26">
        <f t="shared" si="9"/>
        <v>2026</v>
      </c>
      <c r="F149" s="27" t="str">
        <f t="shared" si="9"/>
        <v>Q2</v>
      </c>
      <c r="G149" s="18" t="s">
        <v>56</v>
      </c>
      <c r="H149" s="6" t="s">
        <v>92</v>
      </c>
      <c r="I149" s="6" t="s">
        <v>57</v>
      </c>
      <c r="J149" s="43">
        <v>1.0821270679611649E-2</v>
      </c>
      <c r="K149" s="18" t="s">
        <v>58</v>
      </c>
      <c r="L149" s="6" t="s">
        <v>93</v>
      </c>
      <c r="M149" s="6" t="s">
        <v>57</v>
      </c>
      <c r="N149" s="41">
        <v>2.1754935922330097E-2</v>
      </c>
      <c r="O149" s="34">
        <f ca="1">IF(H149="","",J149*(1/INDIRECT($H149))/INDEX('Fixed inputs'!$D$65:$D$69,MATCH($C149,'Fixed inputs'!$B$65:$B$69,0)))</f>
        <v>0.13333565052020038</v>
      </c>
      <c r="P149" s="35">
        <f ca="1">IF(L149="","",N149*(1/(INDIRECT($L149))/INDEX('Fixed inputs'!$D$65:$D$69,MATCH($C149,'Fixed inputs'!$B$65:$B$69,0))))</f>
        <v>0.22910785026939179</v>
      </c>
      <c r="Q149" s="30">
        <f t="shared" ca="1" si="8"/>
        <v>0.3624435007895922</v>
      </c>
      <c r="R149" s="9"/>
    </row>
    <row r="150" spans="3:18" x14ac:dyDescent="0.6">
      <c r="C150" s="25" t="s">
        <v>6</v>
      </c>
      <c r="D150" s="26" t="s">
        <v>34</v>
      </c>
      <c r="E150" s="26">
        <f t="shared" si="9"/>
        <v>2026</v>
      </c>
      <c r="F150" s="27" t="str">
        <f t="shared" si="9"/>
        <v>Q3</v>
      </c>
      <c r="G150" s="18" t="s">
        <v>56</v>
      </c>
      <c r="H150" s="6" t="s">
        <v>92</v>
      </c>
      <c r="I150" s="6" t="s">
        <v>57</v>
      </c>
      <c r="J150" s="43">
        <v>1.0821270679611649E-2</v>
      </c>
      <c r="K150" s="18" t="s">
        <v>58</v>
      </c>
      <c r="L150" s="6" t="s">
        <v>93</v>
      </c>
      <c r="M150" s="6" t="s">
        <v>57</v>
      </c>
      <c r="N150" s="41">
        <v>2.1754935922330097E-2</v>
      </c>
      <c r="O150" s="34">
        <f ca="1">IF(H150="","",J150*(1/INDIRECT($H150))/INDEX('Fixed inputs'!$D$65:$D$69,MATCH($C150,'Fixed inputs'!$B$65:$B$69,0)))</f>
        <v>0.13333565052020038</v>
      </c>
      <c r="P150" s="35">
        <f ca="1">IF(L150="","",N150*(1/(INDIRECT($L150))/INDEX('Fixed inputs'!$D$65:$D$69,MATCH($C150,'Fixed inputs'!$B$65:$B$69,0))))</f>
        <v>0.22910785026939179</v>
      </c>
      <c r="Q150" s="30">
        <f t="shared" ca="1" si="8"/>
        <v>0.3624435007895922</v>
      </c>
      <c r="R150" s="9"/>
    </row>
    <row r="151" spans="3:18" x14ac:dyDescent="0.6">
      <c r="C151" s="25" t="s">
        <v>6</v>
      </c>
      <c r="D151" s="26" t="s">
        <v>34</v>
      </c>
      <c r="E151" s="26">
        <f t="shared" si="9"/>
        <v>2026</v>
      </c>
      <c r="F151" s="27" t="str">
        <f t="shared" si="9"/>
        <v>Q4</v>
      </c>
      <c r="G151" s="18" t="s">
        <v>56</v>
      </c>
      <c r="H151" s="6" t="s">
        <v>92</v>
      </c>
      <c r="I151" s="6" t="s">
        <v>57</v>
      </c>
      <c r="J151" s="43">
        <v>1.0821270679611649E-2</v>
      </c>
      <c r="K151" s="18" t="s">
        <v>58</v>
      </c>
      <c r="L151" s="6" t="s">
        <v>93</v>
      </c>
      <c r="M151" s="6" t="s">
        <v>57</v>
      </c>
      <c r="N151" s="41">
        <v>2.1754935922330097E-2</v>
      </c>
      <c r="O151" s="34">
        <f ca="1">IF(H151="","",J151*(1/INDIRECT($H151))/INDEX('Fixed inputs'!$D$65:$D$69,MATCH($C151,'Fixed inputs'!$B$65:$B$69,0)))</f>
        <v>0.13333565052020038</v>
      </c>
      <c r="P151" s="35">
        <f ca="1">IF(L151="","",N151*(1/(INDIRECT($L151))/INDEX('Fixed inputs'!$D$65:$D$69,MATCH($C151,'Fixed inputs'!$B$65:$B$69,0))))</f>
        <v>0.22910785026939179</v>
      </c>
      <c r="Q151" s="30">
        <f t="shared" ca="1" si="8"/>
        <v>0.3624435007895922</v>
      </c>
      <c r="R151" s="9"/>
    </row>
    <row r="152" spans="3:18" x14ac:dyDescent="0.6">
      <c r="C152" s="25" t="s">
        <v>6</v>
      </c>
      <c r="D152" s="26" t="s">
        <v>34</v>
      </c>
      <c r="E152" s="26">
        <f t="shared" si="9"/>
        <v>2027</v>
      </c>
      <c r="F152" s="27" t="str">
        <f t="shared" si="9"/>
        <v>Q1</v>
      </c>
      <c r="G152" s="18" t="s">
        <v>56</v>
      </c>
      <c r="H152" s="6" t="s">
        <v>92</v>
      </c>
      <c r="I152" s="6" t="s">
        <v>57</v>
      </c>
      <c r="J152" s="43">
        <v>1.0821270679611649E-2</v>
      </c>
      <c r="K152" s="18" t="s">
        <v>58</v>
      </c>
      <c r="L152" s="6" t="s">
        <v>93</v>
      </c>
      <c r="M152" s="6" t="s">
        <v>57</v>
      </c>
      <c r="N152" s="41">
        <v>2.1754935922330097E-2</v>
      </c>
      <c r="O152" s="34">
        <f ca="1">IF(H152="","",J152*(1/INDIRECT($H152))/INDEX('Fixed inputs'!$D$65:$D$69,MATCH($C152,'Fixed inputs'!$B$65:$B$69,0)))</f>
        <v>0.13333565052020038</v>
      </c>
      <c r="P152" s="35">
        <f ca="1">IF(L152="","",N152*(1/(INDIRECT($L152))/INDEX('Fixed inputs'!$D$65:$D$69,MATCH($C152,'Fixed inputs'!$B$65:$B$69,0))))</f>
        <v>0.22910785026939179</v>
      </c>
      <c r="Q152" s="30">
        <f t="shared" ca="1" si="8"/>
        <v>0.3624435007895922</v>
      </c>
      <c r="R152" s="9"/>
    </row>
    <row r="153" spans="3:18" x14ac:dyDescent="0.6">
      <c r="C153" s="25" t="s">
        <v>6</v>
      </c>
      <c r="D153" s="26" t="s">
        <v>34</v>
      </c>
      <c r="E153" s="26">
        <f t="shared" si="9"/>
        <v>2027</v>
      </c>
      <c r="F153" s="27" t="str">
        <f t="shared" si="9"/>
        <v>Q2</v>
      </c>
      <c r="G153" s="18" t="s">
        <v>56</v>
      </c>
      <c r="H153" s="6" t="s">
        <v>92</v>
      </c>
      <c r="I153" s="6" t="s">
        <v>57</v>
      </c>
      <c r="J153" s="43">
        <v>1.0821270679611649E-2</v>
      </c>
      <c r="K153" s="18" t="s">
        <v>58</v>
      </c>
      <c r="L153" s="6" t="s">
        <v>93</v>
      </c>
      <c r="M153" s="6" t="s">
        <v>57</v>
      </c>
      <c r="N153" s="41">
        <v>2.1754935922330097E-2</v>
      </c>
      <c r="O153" s="34">
        <f ca="1">IF(H153="","",J153*(1/INDIRECT($H153))/INDEX('Fixed inputs'!$D$65:$D$69,MATCH($C153,'Fixed inputs'!$B$65:$B$69,0)))</f>
        <v>0.13333565052020038</v>
      </c>
      <c r="P153" s="35">
        <f ca="1">IF(L153="","",N153*(1/(INDIRECT($L153))/INDEX('Fixed inputs'!$D$65:$D$69,MATCH($C153,'Fixed inputs'!$B$65:$B$69,0))))</f>
        <v>0.22910785026939179</v>
      </c>
      <c r="Q153" s="30">
        <f t="shared" ca="1" si="8"/>
        <v>0.3624435007895922</v>
      </c>
      <c r="R153" s="9"/>
    </row>
    <row r="154" spans="3:18" x14ac:dyDescent="0.6">
      <c r="C154" s="25" t="s">
        <v>6</v>
      </c>
      <c r="D154" s="26" t="s">
        <v>34</v>
      </c>
      <c r="E154" s="26">
        <f t="shared" si="9"/>
        <v>2027</v>
      </c>
      <c r="F154" s="27" t="str">
        <f t="shared" si="9"/>
        <v>Q3</v>
      </c>
      <c r="G154" s="18" t="s">
        <v>56</v>
      </c>
      <c r="H154" s="6" t="s">
        <v>92</v>
      </c>
      <c r="I154" s="6" t="s">
        <v>57</v>
      </c>
      <c r="J154" s="43">
        <v>1.0821270679611649E-2</v>
      </c>
      <c r="K154" s="18" t="s">
        <v>58</v>
      </c>
      <c r="L154" s="6" t="s">
        <v>93</v>
      </c>
      <c r="M154" s="6" t="s">
        <v>57</v>
      </c>
      <c r="N154" s="41">
        <v>2.1754935922330097E-2</v>
      </c>
      <c r="O154" s="34">
        <f ca="1">IF(H154="","",J154*(1/INDIRECT($H154))/INDEX('Fixed inputs'!$D$65:$D$69,MATCH($C154,'Fixed inputs'!$B$65:$B$69,0)))</f>
        <v>0.13333565052020038</v>
      </c>
      <c r="P154" s="35">
        <f ca="1">IF(L154="","",N154*(1/(INDIRECT($L154))/INDEX('Fixed inputs'!$D$65:$D$69,MATCH($C154,'Fixed inputs'!$B$65:$B$69,0))))</f>
        <v>0.22910785026939179</v>
      </c>
      <c r="Q154" s="30">
        <f t="shared" ca="1" si="8"/>
        <v>0.3624435007895922</v>
      </c>
      <c r="R154" s="9"/>
    </row>
    <row r="155" spans="3:18" x14ac:dyDescent="0.6">
      <c r="C155" s="25" t="s">
        <v>6</v>
      </c>
      <c r="D155" s="26" t="s">
        <v>34</v>
      </c>
      <c r="E155" s="26">
        <f t="shared" si="9"/>
        <v>2027</v>
      </c>
      <c r="F155" s="27" t="str">
        <f t="shared" si="9"/>
        <v>Q4</v>
      </c>
      <c r="G155" s="18" t="s">
        <v>56</v>
      </c>
      <c r="H155" s="6" t="s">
        <v>92</v>
      </c>
      <c r="I155" s="6" t="s">
        <v>57</v>
      </c>
      <c r="J155" s="43">
        <v>1.0821270679611649E-2</v>
      </c>
      <c r="K155" s="18" t="s">
        <v>58</v>
      </c>
      <c r="L155" s="6" t="s">
        <v>93</v>
      </c>
      <c r="M155" s="6" t="s">
        <v>57</v>
      </c>
      <c r="N155" s="41">
        <v>2.1754935922330097E-2</v>
      </c>
      <c r="O155" s="34">
        <f ca="1">IF(H155="","",J155*(1/INDIRECT($H155))/INDEX('Fixed inputs'!$D$65:$D$69,MATCH($C155,'Fixed inputs'!$B$65:$B$69,0)))</f>
        <v>0.13333565052020038</v>
      </c>
      <c r="P155" s="35">
        <f ca="1">IF(L155="","",N155*(1/(INDIRECT($L155))/INDEX('Fixed inputs'!$D$65:$D$69,MATCH($C155,'Fixed inputs'!$B$65:$B$69,0))))</f>
        <v>0.22910785026939179</v>
      </c>
      <c r="Q155" s="30">
        <f t="shared" ca="1" si="8"/>
        <v>0.3624435007895922</v>
      </c>
      <c r="R155" s="9"/>
    </row>
    <row r="156" spans="3:18" x14ac:dyDescent="0.6">
      <c r="C156" s="25" t="s">
        <v>6</v>
      </c>
      <c r="D156" s="26" t="s">
        <v>34</v>
      </c>
      <c r="E156" s="26">
        <f t="shared" si="9"/>
        <v>2028</v>
      </c>
      <c r="F156" s="27" t="str">
        <f t="shared" si="9"/>
        <v>Q1</v>
      </c>
      <c r="G156" s="18" t="s">
        <v>56</v>
      </c>
      <c r="H156" s="6" t="s">
        <v>92</v>
      </c>
      <c r="I156" s="6" t="s">
        <v>57</v>
      </c>
      <c r="J156" s="43">
        <v>1.0821270679611649E-2</v>
      </c>
      <c r="K156" s="18" t="s">
        <v>58</v>
      </c>
      <c r="L156" s="6" t="s">
        <v>93</v>
      </c>
      <c r="M156" s="6" t="s">
        <v>57</v>
      </c>
      <c r="N156" s="41">
        <v>2.1754935922330097E-2</v>
      </c>
      <c r="O156" s="34">
        <f ca="1">IF(H156="","",J156*(1/INDIRECT($H156))/INDEX('Fixed inputs'!$D$65:$D$69,MATCH($C156,'Fixed inputs'!$B$65:$B$69,0)))</f>
        <v>0.13333565052020038</v>
      </c>
      <c r="P156" s="35">
        <f ca="1">IF(L156="","",N156*(1/(INDIRECT($L156))/INDEX('Fixed inputs'!$D$65:$D$69,MATCH($C156,'Fixed inputs'!$B$65:$B$69,0))))</f>
        <v>0.22910785026939179</v>
      </c>
      <c r="Q156" s="30">
        <f t="shared" ca="1" si="8"/>
        <v>0.3624435007895922</v>
      </c>
      <c r="R156" s="9"/>
    </row>
    <row r="157" spans="3:18" x14ac:dyDescent="0.6">
      <c r="C157" s="25" t="s">
        <v>6</v>
      </c>
      <c r="D157" s="26" t="s">
        <v>34</v>
      </c>
      <c r="E157" s="26">
        <f t="shared" si="9"/>
        <v>2028</v>
      </c>
      <c r="F157" s="27" t="str">
        <f t="shared" si="9"/>
        <v>Q2</v>
      </c>
      <c r="G157" s="18" t="s">
        <v>56</v>
      </c>
      <c r="H157" s="6" t="s">
        <v>92</v>
      </c>
      <c r="I157" s="6" t="s">
        <v>57</v>
      </c>
      <c r="J157" s="43">
        <v>1.0821270679611649E-2</v>
      </c>
      <c r="K157" s="18" t="s">
        <v>58</v>
      </c>
      <c r="L157" s="6" t="s">
        <v>93</v>
      </c>
      <c r="M157" s="6" t="s">
        <v>57</v>
      </c>
      <c r="N157" s="41">
        <v>2.1754935922330097E-2</v>
      </c>
      <c r="O157" s="34">
        <f ca="1">IF(H157="","",J157*(1/INDIRECT($H157))/INDEX('Fixed inputs'!$D$65:$D$69,MATCH($C157,'Fixed inputs'!$B$65:$B$69,0)))</f>
        <v>0.13333565052020038</v>
      </c>
      <c r="P157" s="35">
        <f ca="1">IF(L157="","",N157*(1/(INDIRECT($L157))/INDEX('Fixed inputs'!$D$65:$D$69,MATCH($C157,'Fixed inputs'!$B$65:$B$69,0))))</f>
        <v>0.22910785026939179</v>
      </c>
      <c r="Q157" s="30">
        <f t="shared" ca="1" si="8"/>
        <v>0.3624435007895922</v>
      </c>
      <c r="R157" s="9"/>
    </row>
    <row r="158" spans="3:18" x14ac:dyDescent="0.6">
      <c r="C158" s="25" t="s">
        <v>6</v>
      </c>
      <c r="D158" s="26" t="s">
        <v>34</v>
      </c>
      <c r="E158" s="26">
        <f t="shared" si="9"/>
        <v>2028</v>
      </c>
      <c r="F158" s="27" t="str">
        <f t="shared" si="9"/>
        <v>Q3</v>
      </c>
      <c r="G158" s="18" t="s">
        <v>56</v>
      </c>
      <c r="H158" s="6" t="s">
        <v>92</v>
      </c>
      <c r="I158" s="6" t="s">
        <v>57</v>
      </c>
      <c r="J158" s="43">
        <v>1.0821270679611649E-2</v>
      </c>
      <c r="K158" s="18" t="s">
        <v>58</v>
      </c>
      <c r="L158" s="6" t="s">
        <v>93</v>
      </c>
      <c r="M158" s="6" t="s">
        <v>57</v>
      </c>
      <c r="N158" s="41">
        <v>2.1754935922330097E-2</v>
      </c>
      <c r="O158" s="34">
        <f ca="1">IF(H158="","",J158*(1/INDIRECT($H158))/INDEX('Fixed inputs'!$D$65:$D$69,MATCH($C158,'Fixed inputs'!$B$65:$B$69,0)))</f>
        <v>0.13333565052020038</v>
      </c>
      <c r="P158" s="35">
        <f ca="1">IF(L158="","",N158*(1/(INDIRECT($L158))/INDEX('Fixed inputs'!$D$65:$D$69,MATCH($C158,'Fixed inputs'!$B$65:$B$69,0))))</f>
        <v>0.22910785026939179</v>
      </c>
      <c r="Q158" s="30">
        <f t="shared" ca="1" si="8"/>
        <v>0.3624435007895922</v>
      </c>
      <c r="R158" s="9"/>
    </row>
    <row r="159" spans="3:18" x14ac:dyDescent="0.6">
      <c r="C159" s="25" t="s">
        <v>6</v>
      </c>
      <c r="D159" s="26" t="s">
        <v>34</v>
      </c>
      <c r="E159" s="26">
        <f t="shared" ref="E159:F162" si="10">E107</f>
        <v>2028</v>
      </c>
      <c r="F159" s="27" t="str">
        <f t="shared" si="10"/>
        <v>Q4</v>
      </c>
      <c r="G159" s="18" t="s">
        <v>56</v>
      </c>
      <c r="H159" s="6" t="s">
        <v>92</v>
      </c>
      <c r="I159" s="6" t="s">
        <v>57</v>
      </c>
      <c r="J159" s="43">
        <v>1.0821270679611649E-2</v>
      </c>
      <c r="K159" s="18" t="s">
        <v>58</v>
      </c>
      <c r="L159" s="6" t="s">
        <v>93</v>
      </c>
      <c r="M159" s="6" t="s">
        <v>57</v>
      </c>
      <c r="N159" s="41">
        <v>2.1754935922330097E-2</v>
      </c>
      <c r="O159" s="34">
        <f ca="1">IF(H159="","",J159*(1/INDIRECT($H159))/INDEX('Fixed inputs'!$D$65:$D$69,MATCH($C159,'Fixed inputs'!$B$65:$B$69,0)))</f>
        <v>0.13333565052020038</v>
      </c>
      <c r="P159" s="35">
        <f ca="1">IF(L159="","",N159*(1/(INDIRECT($L159))/INDEX('Fixed inputs'!$D$65:$D$69,MATCH($C159,'Fixed inputs'!$B$65:$B$69,0))))</f>
        <v>0.22910785026939179</v>
      </c>
      <c r="Q159" s="30">
        <f t="shared" ca="1" si="8"/>
        <v>0.3624435007895922</v>
      </c>
      <c r="R159" s="9"/>
    </row>
    <row r="160" spans="3:18" x14ac:dyDescent="0.6">
      <c r="C160" s="25" t="s">
        <v>6</v>
      </c>
      <c r="D160" s="26" t="s">
        <v>34</v>
      </c>
      <c r="E160" s="26">
        <f t="shared" si="10"/>
        <v>2029</v>
      </c>
      <c r="F160" s="27" t="str">
        <f t="shared" si="10"/>
        <v>Q1</v>
      </c>
      <c r="G160" s="18" t="s">
        <v>56</v>
      </c>
      <c r="H160" s="6" t="s">
        <v>92</v>
      </c>
      <c r="I160" s="6" t="s">
        <v>57</v>
      </c>
      <c r="J160" s="43">
        <v>1.0821270679611649E-2</v>
      </c>
      <c r="K160" s="18" t="s">
        <v>58</v>
      </c>
      <c r="L160" s="6" t="s">
        <v>93</v>
      </c>
      <c r="M160" s="6" t="s">
        <v>57</v>
      </c>
      <c r="N160" s="41">
        <v>2.1754935922330097E-2</v>
      </c>
      <c r="O160" s="34">
        <f ca="1">IF(H160="","",J160*(1/INDIRECT($H160))/INDEX('Fixed inputs'!$D$65:$D$69,MATCH($C160,'Fixed inputs'!$B$65:$B$69,0)))</f>
        <v>0.13333565052020038</v>
      </c>
      <c r="P160" s="35">
        <f ca="1">IF(L160="","",N160*(1/(INDIRECT($L160))/INDEX('Fixed inputs'!$D$65:$D$69,MATCH($C160,'Fixed inputs'!$B$65:$B$69,0))))</f>
        <v>0.22910785026939179</v>
      </c>
      <c r="Q160" s="30">
        <f t="shared" ca="1" si="8"/>
        <v>0.3624435007895922</v>
      </c>
      <c r="R160" s="9"/>
    </row>
    <row r="161" spans="3:18" x14ac:dyDescent="0.6">
      <c r="C161" s="25" t="s">
        <v>6</v>
      </c>
      <c r="D161" s="26" t="s">
        <v>34</v>
      </c>
      <c r="E161" s="26">
        <f t="shared" si="10"/>
        <v>2029</v>
      </c>
      <c r="F161" s="27" t="str">
        <f t="shared" si="10"/>
        <v>Q2</v>
      </c>
      <c r="G161" s="18" t="s">
        <v>56</v>
      </c>
      <c r="H161" s="6" t="s">
        <v>92</v>
      </c>
      <c r="I161" s="6" t="s">
        <v>57</v>
      </c>
      <c r="J161" s="43">
        <v>1.0821270679611649E-2</v>
      </c>
      <c r="K161" s="18" t="s">
        <v>58</v>
      </c>
      <c r="L161" s="6" t="s">
        <v>93</v>
      </c>
      <c r="M161" s="6" t="s">
        <v>57</v>
      </c>
      <c r="N161" s="41">
        <v>2.1754935922330097E-2</v>
      </c>
      <c r="O161" s="34">
        <f ca="1">IF(H161="","",J161*(1/INDIRECT($H161))/INDEX('Fixed inputs'!$D$65:$D$69,MATCH($C161,'Fixed inputs'!$B$65:$B$69,0)))</f>
        <v>0.13333565052020038</v>
      </c>
      <c r="P161" s="35">
        <f ca="1">IF(L161="","",N161*(1/(INDIRECT($L161))/INDEX('Fixed inputs'!$D$65:$D$69,MATCH($C161,'Fixed inputs'!$B$65:$B$69,0))))</f>
        <v>0.22910785026939179</v>
      </c>
      <c r="Q161" s="30">
        <f t="shared" ca="1" si="8"/>
        <v>0.3624435007895922</v>
      </c>
      <c r="R161" s="9"/>
    </row>
    <row r="162" spans="3:18" x14ac:dyDescent="0.6">
      <c r="C162" s="25" t="s">
        <v>6</v>
      </c>
      <c r="D162" s="26" t="s">
        <v>34</v>
      </c>
      <c r="E162" s="26">
        <f t="shared" si="10"/>
        <v>2029</v>
      </c>
      <c r="F162" s="27" t="str">
        <f t="shared" si="10"/>
        <v>Q3</v>
      </c>
      <c r="G162" s="18" t="s">
        <v>56</v>
      </c>
      <c r="H162" s="6" t="s">
        <v>92</v>
      </c>
      <c r="I162" s="6" t="s">
        <v>57</v>
      </c>
      <c r="J162" s="43">
        <v>1.0821270679611649E-2</v>
      </c>
      <c r="K162" s="18" t="s">
        <v>58</v>
      </c>
      <c r="L162" s="6" t="s">
        <v>93</v>
      </c>
      <c r="M162" s="6" t="s">
        <v>57</v>
      </c>
      <c r="N162" s="41">
        <v>2.1754935922330097E-2</v>
      </c>
      <c r="O162" s="34">
        <f ca="1">IF(H162="","",J162*(1/INDIRECT($H162))/INDEX('Fixed inputs'!$D$65:$D$69,MATCH($C162,'Fixed inputs'!$B$65:$B$69,0)))</f>
        <v>0.13333565052020038</v>
      </c>
      <c r="P162" s="35">
        <f ca="1">IF(L162="","",N162*(1/(INDIRECT($L162))/INDEX('Fixed inputs'!$D$65:$D$69,MATCH($C162,'Fixed inputs'!$B$65:$B$69,0))))</f>
        <v>0.22910785026939179</v>
      </c>
      <c r="Q162" s="30">
        <f t="shared" ca="1" si="8"/>
        <v>0.3624435007895922</v>
      </c>
      <c r="R162" s="9"/>
    </row>
    <row r="163" spans="3:18" x14ac:dyDescent="0.6">
      <c r="C163" s="28" t="s">
        <v>6</v>
      </c>
      <c r="D163" s="23" t="s">
        <v>34</v>
      </c>
      <c r="E163" s="23">
        <f t="shared" ref="E163:F170" si="11">E111</f>
        <v>2029</v>
      </c>
      <c r="F163" s="29" t="str">
        <f t="shared" si="11"/>
        <v>Q4</v>
      </c>
      <c r="G163" s="15" t="s">
        <v>56</v>
      </c>
      <c r="H163" s="19" t="s">
        <v>92</v>
      </c>
      <c r="I163" s="19" t="s">
        <v>57</v>
      </c>
      <c r="J163" s="44">
        <v>1.0821270679611649E-2</v>
      </c>
      <c r="K163" s="15" t="s">
        <v>58</v>
      </c>
      <c r="L163" s="19" t="s">
        <v>93</v>
      </c>
      <c r="M163" s="19" t="s">
        <v>57</v>
      </c>
      <c r="N163" s="42">
        <v>2.1754935922330097E-2</v>
      </c>
      <c r="O163" s="37">
        <f ca="1">IF(H163="","",J163*(1/INDIRECT($H163))/INDEX('Fixed inputs'!$D$65:$D$69,MATCH($C163,'Fixed inputs'!$B$65:$B$69,0)))</f>
        <v>0.13333565052020038</v>
      </c>
      <c r="P163" s="24">
        <f ca="1">IF(L163="","",N163*(1/(INDIRECT($L163))/INDEX('Fixed inputs'!$D$65:$D$69,MATCH($C163,'Fixed inputs'!$B$65:$B$69,0))))</f>
        <v>0.22910785026939179</v>
      </c>
      <c r="Q163" s="31">
        <f t="shared" ca="1" si="8"/>
        <v>0.3624435007895922</v>
      </c>
      <c r="R163" s="9"/>
    </row>
    <row r="164" spans="3:18" x14ac:dyDescent="0.6">
      <c r="C164" s="25" t="s">
        <v>6</v>
      </c>
      <c r="D164" s="26" t="s">
        <v>53</v>
      </c>
      <c r="E164" s="26">
        <f t="shared" si="11"/>
        <v>2017</v>
      </c>
      <c r="F164" s="27" t="str">
        <f t="shared" si="11"/>
        <v>Q1</v>
      </c>
      <c r="G164" s="18" t="s">
        <v>59</v>
      </c>
      <c r="H164" s="6" t="s">
        <v>92</v>
      </c>
      <c r="I164" s="6" t="s">
        <v>57</v>
      </c>
      <c r="J164" s="45">
        <v>5.7000000000000002E-2</v>
      </c>
      <c r="K164" s="18"/>
      <c r="L164" s="6"/>
      <c r="M164" s="6"/>
      <c r="N164" s="41"/>
      <c r="O164" s="57">
        <f ca="1">IF(H164="","",J164*(1/INDIRECT($H164))/INDEX('Fixed inputs'!$D$65:$D$69,MATCH($C164,'Fixed inputs'!$B$65:$B$69,0)))</f>
        <v>0.70233268390290138</v>
      </c>
      <c r="P164" s="58" t="str">
        <f ca="1">IF(L164="","",N164*(1/(INDIRECT($L164))/INDEX('Fixed inputs'!$D$65:$D$69,MATCH($C164,'Fixed inputs'!$B$65:$B$69,0))))</f>
        <v/>
      </c>
      <c r="Q164" s="61">
        <f t="shared" ca="1" si="8"/>
        <v>0.70233268390290138</v>
      </c>
      <c r="R164" s="9"/>
    </row>
    <row r="165" spans="3:18" x14ac:dyDescent="0.6">
      <c r="C165" s="25" t="s">
        <v>6</v>
      </c>
      <c r="D165" s="26" t="s">
        <v>53</v>
      </c>
      <c r="E165" s="26">
        <f t="shared" si="11"/>
        <v>2017</v>
      </c>
      <c r="F165" s="27" t="str">
        <f t="shared" si="11"/>
        <v>Q2</v>
      </c>
      <c r="G165" s="18" t="s">
        <v>59</v>
      </c>
      <c r="H165" s="6" t="s">
        <v>92</v>
      </c>
      <c r="I165" s="6" t="s">
        <v>57</v>
      </c>
      <c r="J165" s="45">
        <v>5.7000000000000002E-2</v>
      </c>
      <c r="K165" s="18"/>
      <c r="L165" s="6"/>
      <c r="M165" s="6"/>
      <c r="N165" s="41"/>
      <c r="O165" s="34">
        <f ca="1">IF(H165="","",J165*(1/INDIRECT($H165))/INDEX('Fixed inputs'!$D$65:$D$69,MATCH($C165,'Fixed inputs'!$B$65:$B$69,0)))</f>
        <v>0.70233268390290138</v>
      </c>
      <c r="P165" s="35" t="str">
        <f ca="1">IF(L165="","",N165*(1/(INDIRECT($L165))/INDEX('Fixed inputs'!$D$65:$D$69,MATCH($C165,'Fixed inputs'!$B$65:$B$69,0))))</f>
        <v/>
      </c>
      <c r="Q165" s="39">
        <f t="shared" ca="1" si="8"/>
        <v>0.70233268390290138</v>
      </c>
      <c r="R165" s="9"/>
    </row>
    <row r="166" spans="3:18" x14ac:dyDescent="0.6">
      <c r="C166" s="25" t="s">
        <v>6</v>
      </c>
      <c r="D166" s="26" t="s">
        <v>53</v>
      </c>
      <c r="E166" s="26">
        <f t="shared" si="11"/>
        <v>2017</v>
      </c>
      <c r="F166" s="27" t="str">
        <f t="shared" si="11"/>
        <v>Q3</v>
      </c>
      <c r="G166" s="18" t="s">
        <v>59</v>
      </c>
      <c r="H166" s="6" t="s">
        <v>92</v>
      </c>
      <c r="I166" s="6" t="s">
        <v>57</v>
      </c>
      <c r="J166" s="45">
        <v>5.7000000000000002E-2</v>
      </c>
      <c r="K166" s="18"/>
      <c r="L166" s="6"/>
      <c r="M166" s="6"/>
      <c r="N166" s="41"/>
      <c r="O166" s="34">
        <f ca="1">IF(H166="","",J166*(1/INDIRECT($H166))/INDEX('Fixed inputs'!$D$65:$D$69,MATCH($C166,'Fixed inputs'!$B$65:$B$69,0)))</f>
        <v>0.70233268390290138</v>
      </c>
      <c r="P166" s="35" t="str">
        <f ca="1">IF(L166="","",N166*(1/(INDIRECT($L166))/INDEX('Fixed inputs'!$D$65:$D$69,MATCH($C166,'Fixed inputs'!$B$65:$B$69,0))))</f>
        <v/>
      </c>
      <c r="Q166" s="39">
        <f t="shared" ca="1" si="8"/>
        <v>0.70233268390290138</v>
      </c>
      <c r="R166" s="9"/>
    </row>
    <row r="167" spans="3:18" x14ac:dyDescent="0.6">
      <c r="C167" s="25" t="s">
        <v>6</v>
      </c>
      <c r="D167" s="26" t="s">
        <v>53</v>
      </c>
      <c r="E167" s="26">
        <f t="shared" si="11"/>
        <v>2017</v>
      </c>
      <c r="F167" s="27" t="str">
        <f t="shared" si="11"/>
        <v>Q4</v>
      </c>
      <c r="G167" s="18" t="s">
        <v>59</v>
      </c>
      <c r="H167" s="6" t="s">
        <v>92</v>
      </c>
      <c r="I167" s="6" t="s">
        <v>57</v>
      </c>
      <c r="J167" s="45">
        <v>5.7000000000000002E-2</v>
      </c>
      <c r="K167" s="18"/>
      <c r="L167" s="6"/>
      <c r="M167" s="6"/>
      <c r="N167" s="41"/>
      <c r="O167" s="34">
        <f ca="1">IF(H167="","",J167*(1/INDIRECT($H167))/INDEX('Fixed inputs'!$D$65:$D$69,MATCH($C167,'Fixed inputs'!$B$65:$B$69,0)))</f>
        <v>0.70233268390290138</v>
      </c>
      <c r="P167" s="35" t="str">
        <f ca="1">IF(L167="","",N167*(1/(INDIRECT($L167))/INDEX('Fixed inputs'!$D$65:$D$69,MATCH($C167,'Fixed inputs'!$B$65:$B$69,0))))</f>
        <v/>
      </c>
      <c r="Q167" s="39">
        <f t="shared" ca="1" si="8"/>
        <v>0.70233268390290138</v>
      </c>
      <c r="R167" s="9"/>
    </row>
    <row r="168" spans="3:18" x14ac:dyDescent="0.6">
      <c r="C168" s="25" t="s">
        <v>6</v>
      </c>
      <c r="D168" s="26" t="s">
        <v>53</v>
      </c>
      <c r="E168" s="26">
        <f t="shared" si="11"/>
        <v>2018</v>
      </c>
      <c r="F168" s="27" t="str">
        <f t="shared" si="11"/>
        <v>Q1</v>
      </c>
      <c r="G168" s="18" t="s">
        <v>59</v>
      </c>
      <c r="H168" s="6" t="s">
        <v>92</v>
      </c>
      <c r="I168" s="6" t="s">
        <v>57</v>
      </c>
      <c r="J168" s="45">
        <v>5.7000000000000002E-2</v>
      </c>
      <c r="K168" s="18"/>
      <c r="L168" s="6"/>
      <c r="M168" s="6"/>
      <c r="N168" s="41"/>
      <c r="O168" s="34">
        <f ca="1">IF(H168="","",J168*(1/INDIRECT($H168))/INDEX('Fixed inputs'!$D$65:$D$69,MATCH($C168,'Fixed inputs'!$B$65:$B$69,0)))</f>
        <v>0.70233268390290138</v>
      </c>
      <c r="P168" s="35" t="str">
        <f ca="1">IF(L168="","",N168*(1/(INDIRECT($L168))/INDEX('Fixed inputs'!$D$65:$D$69,MATCH($C168,'Fixed inputs'!$B$65:$B$69,0))))</f>
        <v/>
      </c>
      <c r="Q168" s="39">
        <f t="shared" ca="1" si="8"/>
        <v>0.70233268390290138</v>
      </c>
      <c r="R168" s="9"/>
    </row>
    <row r="169" spans="3:18" x14ac:dyDescent="0.6">
      <c r="C169" s="25" t="s">
        <v>6</v>
      </c>
      <c r="D169" s="26" t="s">
        <v>53</v>
      </c>
      <c r="E169" s="26">
        <f t="shared" si="11"/>
        <v>2018</v>
      </c>
      <c r="F169" s="27" t="str">
        <f t="shared" si="11"/>
        <v>Q2</v>
      </c>
      <c r="G169" s="18" t="s">
        <v>59</v>
      </c>
      <c r="H169" s="6" t="s">
        <v>92</v>
      </c>
      <c r="I169" s="6" t="s">
        <v>57</v>
      </c>
      <c r="J169" s="45">
        <v>5.7000000000000002E-2</v>
      </c>
      <c r="K169" s="18"/>
      <c r="L169" s="6"/>
      <c r="M169" s="6"/>
      <c r="N169" s="41"/>
      <c r="O169" s="34">
        <f ca="1">IF(H169="","",J169*(1/INDIRECT($H169))/INDEX('Fixed inputs'!$D$65:$D$69,MATCH($C169,'Fixed inputs'!$B$65:$B$69,0)))</f>
        <v>0.70233268390290138</v>
      </c>
      <c r="P169" s="35" t="str">
        <f ca="1">IF(L169="","",N169*(1/(INDIRECT($L169))/INDEX('Fixed inputs'!$D$65:$D$69,MATCH($C169,'Fixed inputs'!$B$65:$B$69,0))))</f>
        <v/>
      </c>
      <c r="Q169" s="39">
        <f t="shared" ca="1" si="8"/>
        <v>0.70233268390290138</v>
      </c>
      <c r="R169" s="9"/>
    </row>
    <row r="170" spans="3:18" x14ac:dyDescent="0.6">
      <c r="C170" s="25" t="s">
        <v>6</v>
      </c>
      <c r="D170" s="26" t="s">
        <v>53</v>
      </c>
      <c r="E170" s="26">
        <f t="shared" si="11"/>
        <v>2018</v>
      </c>
      <c r="F170" s="27" t="str">
        <f t="shared" si="11"/>
        <v>Q3</v>
      </c>
      <c r="G170" s="18" t="s">
        <v>59</v>
      </c>
      <c r="H170" s="6" t="s">
        <v>92</v>
      </c>
      <c r="I170" s="6" t="s">
        <v>57</v>
      </c>
      <c r="J170" s="45">
        <v>5.7000000000000002E-2</v>
      </c>
      <c r="K170" s="18"/>
      <c r="L170" s="6"/>
      <c r="M170" s="6"/>
      <c r="N170" s="41"/>
      <c r="O170" s="34">
        <f ca="1">IF(H170="","",J170*(1/INDIRECT($H170))/INDEX('Fixed inputs'!$D$65:$D$69,MATCH($C170,'Fixed inputs'!$B$65:$B$69,0)))</f>
        <v>0.70233268390290138</v>
      </c>
      <c r="P170" s="35" t="str">
        <f ca="1">IF(L170="","",N170*(1/(INDIRECT($L170))/INDEX('Fixed inputs'!$D$65:$D$69,MATCH($C170,'Fixed inputs'!$B$65:$B$69,0))))</f>
        <v/>
      </c>
      <c r="Q170" s="39">
        <f t="shared" ca="1" si="8"/>
        <v>0.70233268390290138</v>
      </c>
      <c r="R170" s="9"/>
    </row>
    <row r="171" spans="3:18" x14ac:dyDescent="0.6">
      <c r="C171" s="25" t="s">
        <v>6</v>
      </c>
      <c r="D171" s="26" t="s">
        <v>53</v>
      </c>
      <c r="E171" s="26">
        <f t="shared" ref="E171:F190" si="12">E119</f>
        <v>2018</v>
      </c>
      <c r="F171" s="27" t="str">
        <f t="shared" si="12"/>
        <v>Q4</v>
      </c>
      <c r="G171" s="18" t="s">
        <v>59</v>
      </c>
      <c r="H171" s="6" t="s">
        <v>92</v>
      </c>
      <c r="I171" s="6" t="s">
        <v>57</v>
      </c>
      <c r="J171" s="45">
        <v>5.7000000000000002E-2</v>
      </c>
      <c r="K171" s="18"/>
      <c r="L171" s="6"/>
      <c r="M171" s="6"/>
      <c r="N171" s="41"/>
      <c r="O171" s="34">
        <f ca="1">IF(H171="","",J171*(1/INDIRECT($H171))/INDEX('Fixed inputs'!$D$65:$D$69,MATCH($C171,'Fixed inputs'!$B$65:$B$69,0)))</f>
        <v>0.70233268390290138</v>
      </c>
      <c r="P171" s="35" t="str">
        <f ca="1">IF(L171="","",N171*(1/(INDIRECT($L171))/INDEX('Fixed inputs'!$D$65:$D$69,MATCH($C171,'Fixed inputs'!$B$65:$B$69,0))))</f>
        <v/>
      </c>
      <c r="Q171" s="39">
        <f t="shared" ca="1" si="8"/>
        <v>0.70233268390290138</v>
      </c>
      <c r="R171" s="9"/>
    </row>
    <row r="172" spans="3:18" x14ac:dyDescent="0.6">
      <c r="C172" s="25" t="s">
        <v>6</v>
      </c>
      <c r="D172" s="26" t="s">
        <v>53</v>
      </c>
      <c r="E172" s="26">
        <f t="shared" si="12"/>
        <v>2019</v>
      </c>
      <c r="F172" s="27" t="str">
        <f t="shared" si="12"/>
        <v>Q1</v>
      </c>
      <c r="G172" s="18" t="s">
        <v>59</v>
      </c>
      <c r="H172" s="6" t="s">
        <v>92</v>
      </c>
      <c r="I172" s="6" t="s">
        <v>57</v>
      </c>
      <c r="J172" s="45">
        <v>5.7000000000000002E-2</v>
      </c>
      <c r="K172" s="18"/>
      <c r="L172" s="6"/>
      <c r="M172" s="6"/>
      <c r="N172" s="41"/>
      <c r="O172" s="34">
        <f ca="1">IF(H172="","",J172*(1/INDIRECT($H172))/INDEX('Fixed inputs'!$D$65:$D$69,MATCH($C172,'Fixed inputs'!$B$65:$B$69,0)))</f>
        <v>0.70233268390290138</v>
      </c>
      <c r="P172" s="35" t="str">
        <f ca="1">IF(L172="","",N172*(1/(INDIRECT($L172))/INDEX('Fixed inputs'!$D$65:$D$69,MATCH($C172,'Fixed inputs'!$B$65:$B$69,0))))</f>
        <v/>
      </c>
      <c r="Q172" s="39">
        <f t="shared" ca="1" si="8"/>
        <v>0.70233268390290138</v>
      </c>
      <c r="R172" s="9"/>
    </row>
    <row r="173" spans="3:18" x14ac:dyDescent="0.6">
      <c r="C173" s="25" t="s">
        <v>6</v>
      </c>
      <c r="D173" s="26" t="s">
        <v>53</v>
      </c>
      <c r="E173" s="26">
        <f t="shared" si="12"/>
        <v>2019</v>
      </c>
      <c r="F173" s="27" t="str">
        <f t="shared" si="12"/>
        <v>Q2</v>
      </c>
      <c r="G173" s="18" t="s">
        <v>59</v>
      </c>
      <c r="H173" s="6" t="s">
        <v>92</v>
      </c>
      <c r="I173" s="6" t="s">
        <v>57</v>
      </c>
      <c r="J173" s="45">
        <v>5.7000000000000002E-2</v>
      </c>
      <c r="K173" s="18"/>
      <c r="L173" s="6"/>
      <c r="M173" s="6"/>
      <c r="N173" s="41"/>
      <c r="O173" s="34">
        <f ca="1">IF(H173="","",J173*(1/INDIRECT($H173))/INDEX('Fixed inputs'!$D$65:$D$69,MATCH($C173,'Fixed inputs'!$B$65:$B$69,0)))</f>
        <v>0.70233268390290138</v>
      </c>
      <c r="P173" s="35" t="str">
        <f ca="1">IF(L173="","",N173*(1/(INDIRECT($L173))/INDEX('Fixed inputs'!$D$65:$D$69,MATCH($C173,'Fixed inputs'!$B$65:$B$69,0))))</f>
        <v/>
      </c>
      <c r="Q173" s="39">
        <f t="shared" ca="1" si="8"/>
        <v>0.70233268390290138</v>
      </c>
      <c r="R173" s="9"/>
    </row>
    <row r="174" spans="3:18" x14ac:dyDescent="0.6">
      <c r="C174" s="25" t="s">
        <v>6</v>
      </c>
      <c r="D174" s="26" t="s">
        <v>53</v>
      </c>
      <c r="E174" s="26">
        <f t="shared" si="12"/>
        <v>2019</v>
      </c>
      <c r="F174" s="27" t="str">
        <f t="shared" si="12"/>
        <v>Q3</v>
      </c>
      <c r="G174" s="18" t="s">
        <v>59</v>
      </c>
      <c r="H174" s="6" t="s">
        <v>92</v>
      </c>
      <c r="I174" s="6" t="s">
        <v>57</v>
      </c>
      <c r="J174" s="45">
        <v>5.7000000000000002E-2</v>
      </c>
      <c r="K174" s="18"/>
      <c r="L174" s="6"/>
      <c r="M174" s="6"/>
      <c r="N174" s="41"/>
      <c r="O174" s="34">
        <f ca="1">IF(H174="","",J174*(1/INDIRECT($H174))/INDEX('Fixed inputs'!$D$65:$D$69,MATCH($C174,'Fixed inputs'!$B$65:$B$69,0)))</f>
        <v>0.70233268390290138</v>
      </c>
      <c r="P174" s="35" t="str">
        <f ca="1">IF(L174="","",N174*(1/(INDIRECT($L174))/INDEX('Fixed inputs'!$D$65:$D$69,MATCH($C174,'Fixed inputs'!$B$65:$B$69,0))))</f>
        <v/>
      </c>
      <c r="Q174" s="39">
        <f t="shared" ca="1" si="8"/>
        <v>0.70233268390290138</v>
      </c>
      <c r="R174" s="9"/>
    </row>
    <row r="175" spans="3:18" x14ac:dyDescent="0.6">
      <c r="C175" s="25" t="s">
        <v>6</v>
      </c>
      <c r="D175" s="26" t="s">
        <v>53</v>
      </c>
      <c r="E175" s="26">
        <f t="shared" si="12"/>
        <v>2019</v>
      </c>
      <c r="F175" s="27" t="str">
        <f t="shared" si="12"/>
        <v>Q4</v>
      </c>
      <c r="G175" s="18" t="s">
        <v>59</v>
      </c>
      <c r="H175" s="6" t="s">
        <v>92</v>
      </c>
      <c r="I175" s="6" t="s">
        <v>57</v>
      </c>
      <c r="J175" s="45">
        <v>5.7000000000000002E-2</v>
      </c>
      <c r="K175" s="18"/>
      <c r="L175" s="6"/>
      <c r="M175" s="6"/>
      <c r="N175" s="41"/>
      <c r="O175" s="34">
        <f ca="1">IF(H175="","",J175*(1/INDIRECT($H175))/INDEX('Fixed inputs'!$D$65:$D$69,MATCH($C175,'Fixed inputs'!$B$65:$B$69,0)))</f>
        <v>0.70233268390290138</v>
      </c>
      <c r="P175" s="35" t="str">
        <f ca="1">IF(L175="","",N175*(1/(INDIRECT($L175))/INDEX('Fixed inputs'!$D$65:$D$69,MATCH($C175,'Fixed inputs'!$B$65:$B$69,0))))</f>
        <v/>
      </c>
      <c r="Q175" s="39">
        <f t="shared" ca="1" si="8"/>
        <v>0.70233268390290138</v>
      </c>
      <c r="R175" s="9"/>
    </row>
    <row r="176" spans="3:18" x14ac:dyDescent="0.6">
      <c r="C176" s="25" t="s">
        <v>6</v>
      </c>
      <c r="D176" s="26" t="s">
        <v>53</v>
      </c>
      <c r="E176" s="26">
        <f t="shared" si="12"/>
        <v>2020</v>
      </c>
      <c r="F176" s="27" t="str">
        <f t="shared" si="12"/>
        <v>Q1</v>
      </c>
      <c r="G176" s="18" t="s">
        <v>59</v>
      </c>
      <c r="H176" s="6" t="s">
        <v>92</v>
      </c>
      <c r="I176" s="6" t="s">
        <v>57</v>
      </c>
      <c r="J176" s="45">
        <v>5.7000000000000002E-2</v>
      </c>
      <c r="K176" s="18"/>
      <c r="L176" s="6"/>
      <c r="M176" s="6"/>
      <c r="N176" s="41"/>
      <c r="O176" s="34">
        <f ca="1">IF(H176="","",J176*(1/INDIRECT($H176))/INDEX('Fixed inputs'!$D$65:$D$69,MATCH($C176,'Fixed inputs'!$B$65:$B$69,0)))</f>
        <v>0.70233268390290138</v>
      </c>
      <c r="P176" s="35" t="str">
        <f ca="1">IF(L176="","",N176*(1/(INDIRECT($L176))/INDEX('Fixed inputs'!$D$65:$D$69,MATCH($C176,'Fixed inputs'!$B$65:$B$69,0))))</f>
        <v/>
      </c>
      <c r="Q176" s="39">
        <f t="shared" ca="1" si="8"/>
        <v>0.70233268390290138</v>
      </c>
      <c r="R176" s="9"/>
    </row>
    <row r="177" spans="3:18" x14ac:dyDescent="0.6">
      <c r="C177" s="25" t="s">
        <v>6</v>
      </c>
      <c r="D177" s="26" t="s">
        <v>53</v>
      </c>
      <c r="E177" s="26">
        <f t="shared" si="12"/>
        <v>2020</v>
      </c>
      <c r="F177" s="27" t="str">
        <f t="shared" si="12"/>
        <v>Q2</v>
      </c>
      <c r="G177" s="18" t="s">
        <v>59</v>
      </c>
      <c r="H177" s="6" t="s">
        <v>92</v>
      </c>
      <c r="I177" s="6" t="s">
        <v>57</v>
      </c>
      <c r="J177" s="45">
        <v>5.7000000000000002E-2</v>
      </c>
      <c r="K177" s="18"/>
      <c r="L177" s="6"/>
      <c r="M177" s="6"/>
      <c r="N177" s="41"/>
      <c r="O177" s="34">
        <f ca="1">IF(H177="","",J177*(1/INDIRECT($H177))/INDEX('Fixed inputs'!$D$65:$D$69,MATCH($C177,'Fixed inputs'!$B$65:$B$69,0)))</f>
        <v>0.70233268390290138</v>
      </c>
      <c r="P177" s="35" t="str">
        <f ca="1">IF(L177="","",N177*(1/(INDIRECT($L177))/INDEX('Fixed inputs'!$D$65:$D$69,MATCH($C177,'Fixed inputs'!$B$65:$B$69,0))))</f>
        <v/>
      </c>
      <c r="Q177" s="39">
        <f t="shared" ca="1" si="8"/>
        <v>0.70233268390290138</v>
      </c>
      <c r="R177" s="9"/>
    </row>
    <row r="178" spans="3:18" x14ac:dyDescent="0.6">
      <c r="C178" s="25" t="s">
        <v>6</v>
      </c>
      <c r="D178" s="26" t="s">
        <v>53</v>
      </c>
      <c r="E178" s="26">
        <f t="shared" si="12"/>
        <v>2020</v>
      </c>
      <c r="F178" s="27" t="str">
        <f t="shared" si="12"/>
        <v>Q3</v>
      </c>
      <c r="G178" s="18" t="s">
        <v>59</v>
      </c>
      <c r="H178" s="6" t="s">
        <v>92</v>
      </c>
      <c r="I178" s="6" t="s">
        <v>57</v>
      </c>
      <c r="J178" s="45">
        <v>5.7000000000000002E-2</v>
      </c>
      <c r="K178" s="18"/>
      <c r="L178" s="6"/>
      <c r="M178" s="6"/>
      <c r="N178" s="41"/>
      <c r="O178" s="34">
        <f ca="1">IF(H178="","",J178*(1/INDIRECT($H178))/INDEX('Fixed inputs'!$D$65:$D$69,MATCH($C178,'Fixed inputs'!$B$65:$B$69,0)))</f>
        <v>0.70233268390290138</v>
      </c>
      <c r="P178" s="35" t="str">
        <f ca="1">IF(L178="","",N178*(1/(INDIRECT($L178))/INDEX('Fixed inputs'!$D$65:$D$69,MATCH($C178,'Fixed inputs'!$B$65:$B$69,0))))</f>
        <v/>
      </c>
      <c r="Q178" s="39">
        <f t="shared" ca="1" si="8"/>
        <v>0.70233268390290138</v>
      </c>
      <c r="R178" s="9"/>
    </row>
    <row r="179" spans="3:18" x14ac:dyDescent="0.6">
      <c r="C179" s="25" t="s">
        <v>6</v>
      </c>
      <c r="D179" s="26" t="s">
        <v>53</v>
      </c>
      <c r="E179" s="26">
        <f t="shared" si="12"/>
        <v>2020</v>
      </c>
      <c r="F179" s="27" t="str">
        <f t="shared" si="12"/>
        <v>Q4</v>
      </c>
      <c r="G179" s="18" t="s">
        <v>59</v>
      </c>
      <c r="H179" s="6" t="s">
        <v>92</v>
      </c>
      <c r="I179" s="6" t="s">
        <v>57</v>
      </c>
      <c r="J179" s="45">
        <v>5.7000000000000002E-2</v>
      </c>
      <c r="K179" s="18"/>
      <c r="L179" s="6"/>
      <c r="M179" s="6"/>
      <c r="N179" s="41"/>
      <c r="O179" s="34">
        <f ca="1">IF(H179="","",J179*(1/INDIRECT($H179))/INDEX('Fixed inputs'!$D$65:$D$69,MATCH($C179,'Fixed inputs'!$B$65:$B$69,0)))</f>
        <v>0.70233268390290138</v>
      </c>
      <c r="P179" s="35" t="str">
        <f ca="1">IF(L179="","",N179*(1/(INDIRECT($L179))/INDEX('Fixed inputs'!$D$65:$D$69,MATCH($C179,'Fixed inputs'!$B$65:$B$69,0))))</f>
        <v/>
      </c>
      <c r="Q179" s="39">
        <f t="shared" ca="1" si="8"/>
        <v>0.70233268390290138</v>
      </c>
      <c r="R179" s="9"/>
    </row>
    <row r="180" spans="3:18" x14ac:dyDescent="0.6">
      <c r="C180" s="25" t="s">
        <v>6</v>
      </c>
      <c r="D180" s="26" t="s">
        <v>53</v>
      </c>
      <c r="E180" s="26">
        <f t="shared" si="12"/>
        <v>2021</v>
      </c>
      <c r="F180" s="27" t="str">
        <f t="shared" si="12"/>
        <v>Q1</v>
      </c>
      <c r="G180" s="18" t="s">
        <v>59</v>
      </c>
      <c r="H180" s="6" t="s">
        <v>92</v>
      </c>
      <c r="I180" s="6" t="s">
        <v>57</v>
      </c>
      <c r="J180" s="45">
        <v>5.7000000000000002E-2</v>
      </c>
      <c r="K180" s="18"/>
      <c r="L180" s="6"/>
      <c r="M180" s="6"/>
      <c r="N180" s="41"/>
      <c r="O180" s="34">
        <f ca="1">IF(H180="","",J180*(1/INDIRECT($H180))/INDEX('Fixed inputs'!$D$65:$D$69,MATCH($C180,'Fixed inputs'!$B$65:$B$69,0)))</f>
        <v>0.70233268390290138</v>
      </c>
      <c r="P180" s="35" t="str">
        <f ca="1">IF(L180="","",N180*(1/(INDIRECT($L180))/INDEX('Fixed inputs'!$D$65:$D$69,MATCH($C180,'Fixed inputs'!$B$65:$B$69,0))))</f>
        <v/>
      </c>
      <c r="Q180" s="39">
        <f t="shared" ca="1" si="8"/>
        <v>0.70233268390290138</v>
      </c>
      <c r="R180" s="9"/>
    </row>
    <row r="181" spans="3:18" x14ac:dyDescent="0.6">
      <c r="C181" s="25" t="s">
        <v>6</v>
      </c>
      <c r="D181" s="26" t="s">
        <v>53</v>
      </c>
      <c r="E181" s="26">
        <f t="shared" si="12"/>
        <v>2021</v>
      </c>
      <c r="F181" s="27" t="str">
        <f t="shared" si="12"/>
        <v>Q2</v>
      </c>
      <c r="G181" s="18" t="s">
        <v>59</v>
      </c>
      <c r="H181" s="6" t="s">
        <v>92</v>
      </c>
      <c r="I181" s="6" t="s">
        <v>57</v>
      </c>
      <c r="J181" s="45">
        <v>5.7000000000000002E-2</v>
      </c>
      <c r="K181" s="18"/>
      <c r="L181" s="6"/>
      <c r="M181" s="6"/>
      <c r="N181" s="41"/>
      <c r="O181" s="34">
        <f ca="1">IF(H181="","",J181*(1/INDIRECT($H181))/INDEX('Fixed inputs'!$D$65:$D$69,MATCH($C181,'Fixed inputs'!$B$65:$B$69,0)))</f>
        <v>0.70233268390290138</v>
      </c>
      <c r="P181" s="35" t="str">
        <f ca="1">IF(L181="","",N181*(1/(INDIRECT($L181))/INDEX('Fixed inputs'!$D$65:$D$69,MATCH($C181,'Fixed inputs'!$B$65:$B$69,0))))</f>
        <v/>
      </c>
      <c r="Q181" s="39">
        <f t="shared" ca="1" si="8"/>
        <v>0.70233268390290138</v>
      </c>
      <c r="R181" s="9"/>
    </row>
    <row r="182" spans="3:18" x14ac:dyDescent="0.6">
      <c r="C182" s="25" t="s">
        <v>6</v>
      </c>
      <c r="D182" s="26" t="s">
        <v>53</v>
      </c>
      <c r="E182" s="26">
        <f t="shared" si="12"/>
        <v>2021</v>
      </c>
      <c r="F182" s="27" t="str">
        <f t="shared" si="12"/>
        <v>Q3</v>
      </c>
      <c r="G182" s="18" t="s">
        <v>59</v>
      </c>
      <c r="H182" s="6" t="s">
        <v>92</v>
      </c>
      <c r="I182" s="6" t="s">
        <v>57</v>
      </c>
      <c r="J182" s="45">
        <v>5.7000000000000002E-2</v>
      </c>
      <c r="K182" s="18"/>
      <c r="L182" s="6"/>
      <c r="M182" s="6"/>
      <c r="N182" s="41"/>
      <c r="O182" s="34">
        <f ca="1">IF(H182="","",J182*(1/INDIRECT($H182))/INDEX('Fixed inputs'!$D$65:$D$69,MATCH($C182,'Fixed inputs'!$B$65:$B$69,0)))</f>
        <v>0.70233268390290138</v>
      </c>
      <c r="P182" s="35" t="str">
        <f ca="1">IF(L182="","",N182*(1/(INDIRECT($L182))/INDEX('Fixed inputs'!$D$65:$D$69,MATCH($C182,'Fixed inputs'!$B$65:$B$69,0))))</f>
        <v/>
      </c>
      <c r="Q182" s="39">
        <f t="shared" ca="1" si="8"/>
        <v>0.70233268390290138</v>
      </c>
      <c r="R182" s="9"/>
    </row>
    <row r="183" spans="3:18" x14ac:dyDescent="0.6">
      <c r="C183" s="25" t="s">
        <v>6</v>
      </c>
      <c r="D183" s="26" t="s">
        <v>53</v>
      </c>
      <c r="E183" s="26">
        <f t="shared" si="12"/>
        <v>2021</v>
      </c>
      <c r="F183" s="27" t="str">
        <f t="shared" si="12"/>
        <v>Q4</v>
      </c>
      <c r="G183" s="18" t="s">
        <v>59</v>
      </c>
      <c r="H183" s="6" t="s">
        <v>92</v>
      </c>
      <c r="I183" s="6" t="s">
        <v>57</v>
      </c>
      <c r="J183" s="45">
        <v>5.7000000000000002E-2</v>
      </c>
      <c r="K183" s="18"/>
      <c r="L183" s="6"/>
      <c r="M183" s="6"/>
      <c r="N183" s="41"/>
      <c r="O183" s="34">
        <f ca="1">IF(H183="","",J183*(1/INDIRECT($H183))/INDEX('Fixed inputs'!$D$65:$D$69,MATCH($C183,'Fixed inputs'!$B$65:$B$69,0)))</f>
        <v>0.70233268390290138</v>
      </c>
      <c r="P183" s="35" t="str">
        <f ca="1">IF(L183="","",N183*(1/(INDIRECT($L183))/INDEX('Fixed inputs'!$D$65:$D$69,MATCH($C183,'Fixed inputs'!$B$65:$B$69,0))))</f>
        <v/>
      </c>
      <c r="Q183" s="39">
        <f t="shared" ca="1" si="8"/>
        <v>0.70233268390290138</v>
      </c>
      <c r="R183" s="9"/>
    </row>
    <row r="184" spans="3:18" x14ac:dyDescent="0.6">
      <c r="C184" s="25" t="s">
        <v>6</v>
      </c>
      <c r="D184" s="26" t="s">
        <v>53</v>
      </c>
      <c r="E184" s="26">
        <f t="shared" si="12"/>
        <v>2022</v>
      </c>
      <c r="F184" s="27" t="str">
        <f t="shared" si="12"/>
        <v>Q1</v>
      </c>
      <c r="G184" s="18" t="s">
        <v>59</v>
      </c>
      <c r="H184" s="6" t="s">
        <v>92</v>
      </c>
      <c r="I184" s="6" t="s">
        <v>57</v>
      </c>
      <c r="J184" s="45">
        <v>5.7000000000000002E-2</v>
      </c>
      <c r="K184" s="18"/>
      <c r="L184" s="6"/>
      <c r="M184" s="6"/>
      <c r="N184" s="41"/>
      <c r="O184" s="34">
        <f ca="1">IF(H184="","",J184*(1/INDIRECT($H184))/INDEX('Fixed inputs'!$D$65:$D$69,MATCH($C184,'Fixed inputs'!$B$65:$B$69,0)))</f>
        <v>0.70233268390290138</v>
      </c>
      <c r="P184" s="35" t="str">
        <f ca="1">IF(L184="","",N184*(1/(INDIRECT($L184))/INDEX('Fixed inputs'!$D$65:$D$69,MATCH($C184,'Fixed inputs'!$B$65:$B$69,0))))</f>
        <v/>
      </c>
      <c r="Q184" s="39">
        <f t="shared" ca="1" si="8"/>
        <v>0.70233268390290138</v>
      </c>
      <c r="R184" s="9"/>
    </row>
    <row r="185" spans="3:18" x14ac:dyDescent="0.6">
      <c r="C185" s="25" t="s">
        <v>6</v>
      </c>
      <c r="D185" s="26" t="s">
        <v>53</v>
      </c>
      <c r="E185" s="26">
        <f t="shared" si="12"/>
        <v>2022</v>
      </c>
      <c r="F185" s="27" t="str">
        <f t="shared" si="12"/>
        <v>Q2</v>
      </c>
      <c r="G185" s="18" t="s">
        <v>59</v>
      </c>
      <c r="H185" s="6" t="s">
        <v>92</v>
      </c>
      <c r="I185" s="6" t="s">
        <v>57</v>
      </c>
      <c r="J185" s="45">
        <v>5.7000000000000002E-2</v>
      </c>
      <c r="K185" s="18"/>
      <c r="L185" s="6"/>
      <c r="M185" s="6"/>
      <c r="N185" s="41"/>
      <c r="O185" s="34">
        <f ca="1">IF(H185="","",J185*(1/INDIRECT($H185))/INDEX('Fixed inputs'!$D$65:$D$69,MATCH($C185,'Fixed inputs'!$B$65:$B$69,0)))</f>
        <v>0.70233268390290138</v>
      </c>
      <c r="P185" s="35" t="str">
        <f ca="1">IF(L185="","",N185*(1/(INDIRECT($L185))/INDEX('Fixed inputs'!$D$65:$D$69,MATCH($C185,'Fixed inputs'!$B$65:$B$69,0))))</f>
        <v/>
      </c>
      <c r="Q185" s="39">
        <f t="shared" ca="1" si="8"/>
        <v>0.70233268390290138</v>
      </c>
      <c r="R185" s="9"/>
    </row>
    <row r="186" spans="3:18" x14ac:dyDescent="0.6">
      <c r="C186" s="25" t="s">
        <v>6</v>
      </c>
      <c r="D186" s="26" t="s">
        <v>53</v>
      </c>
      <c r="E186" s="26">
        <f t="shared" si="12"/>
        <v>2022</v>
      </c>
      <c r="F186" s="27" t="str">
        <f t="shared" si="12"/>
        <v>Q3</v>
      </c>
      <c r="G186" s="18" t="s">
        <v>59</v>
      </c>
      <c r="H186" s="6" t="s">
        <v>92</v>
      </c>
      <c r="I186" s="6" t="s">
        <v>57</v>
      </c>
      <c r="J186" s="45">
        <v>5.7000000000000002E-2</v>
      </c>
      <c r="K186" s="18"/>
      <c r="L186" s="6"/>
      <c r="M186" s="6"/>
      <c r="N186" s="41"/>
      <c r="O186" s="34">
        <f ca="1">IF(H186="","",J186*(1/INDIRECT($H186))/INDEX('Fixed inputs'!$D$65:$D$69,MATCH($C186,'Fixed inputs'!$B$65:$B$69,0)))</f>
        <v>0.70233268390290138</v>
      </c>
      <c r="P186" s="35" t="str">
        <f ca="1">IF(L186="","",N186*(1/(INDIRECT($L186))/INDEX('Fixed inputs'!$D$65:$D$69,MATCH($C186,'Fixed inputs'!$B$65:$B$69,0))))</f>
        <v/>
      </c>
      <c r="Q186" s="39">
        <f t="shared" ca="1" si="8"/>
        <v>0.70233268390290138</v>
      </c>
      <c r="R186" s="9"/>
    </row>
    <row r="187" spans="3:18" x14ac:dyDescent="0.6">
      <c r="C187" s="25" t="s">
        <v>6</v>
      </c>
      <c r="D187" s="26" t="s">
        <v>53</v>
      </c>
      <c r="E187" s="26">
        <f t="shared" si="12"/>
        <v>2022</v>
      </c>
      <c r="F187" s="27" t="str">
        <f t="shared" si="12"/>
        <v>Q4</v>
      </c>
      <c r="G187" s="18" t="s">
        <v>59</v>
      </c>
      <c r="H187" s="6" t="s">
        <v>92</v>
      </c>
      <c r="I187" s="6" t="s">
        <v>57</v>
      </c>
      <c r="J187" s="45">
        <v>5.7000000000000002E-2</v>
      </c>
      <c r="K187" s="18"/>
      <c r="L187" s="6"/>
      <c r="M187" s="6"/>
      <c r="N187" s="41"/>
      <c r="O187" s="34">
        <f ca="1">IF(H187="","",J187*(1/INDIRECT($H187))/INDEX('Fixed inputs'!$D$65:$D$69,MATCH($C187,'Fixed inputs'!$B$65:$B$69,0)))</f>
        <v>0.70233268390290138</v>
      </c>
      <c r="P187" s="35" t="str">
        <f ca="1">IF(L187="","",N187*(1/(INDIRECT($L187))/INDEX('Fixed inputs'!$D$65:$D$69,MATCH($C187,'Fixed inputs'!$B$65:$B$69,0))))</f>
        <v/>
      </c>
      <c r="Q187" s="39">
        <f t="shared" ca="1" si="8"/>
        <v>0.70233268390290138</v>
      </c>
      <c r="R187" s="9"/>
    </row>
    <row r="188" spans="3:18" x14ac:dyDescent="0.6">
      <c r="C188" s="25" t="s">
        <v>6</v>
      </c>
      <c r="D188" s="26" t="s">
        <v>53</v>
      </c>
      <c r="E188" s="26">
        <f t="shared" si="12"/>
        <v>2023</v>
      </c>
      <c r="F188" s="27" t="str">
        <f t="shared" si="12"/>
        <v>Q1</v>
      </c>
      <c r="G188" s="18" t="s">
        <v>59</v>
      </c>
      <c r="H188" s="6" t="s">
        <v>92</v>
      </c>
      <c r="I188" s="6" t="s">
        <v>57</v>
      </c>
      <c r="J188" s="45">
        <v>5.7000000000000002E-2</v>
      </c>
      <c r="K188" s="18"/>
      <c r="L188" s="6"/>
      <c r="M188" s="6"/>
      <c r="N188" s="41"/>
      <c r="O188" s="34">
        <f ca="1">IF(H188="","",J188*(1/INDIRECT($H188))/INDEX('Fixed inputs'!$D$65:$D$69,MATCH($C188,'Fixed inputs'!$B$65:$B$69,0)))</f>
        <v>0.70233268390290138</v>
      </c>
      <c r="P188" s="35" t="str">
        <f ca="1">IF(L188="","",N188*(1/(INDIRECT($L188))/INDEX('Fixed inputs'!$D$65:$D$69,MATCH($C188,'Fixed inputs'!$B$65:$B$69,0))))</f>
        <v/>
      </c>
      <c r="Q188" s="39">
        <f t="shared" ca="1" si="8"/>
        <v>0.70233268390290138</v>
      </c>
      <c r="R188" s="9"/>
    </row>
    <row r="189" spans="3:18" x14ac:dyDescent="0.6">
      <c r="C189" s="25" t="s">
        <v>6</v>
      </c>
      <c r="D189" s="26" t="s">
        <v>53</v>
      </c>
      <c r="E189" s="26">
        <f t="shared" si="12"/>
        <v>2023</v>
      </c>
      <c r="F189" s="27" t="str">
        <f t="shared" si="12"/>
        <v>Q2</v>
      </c>
      <c r="G189" s="18" t="s">
        <v>59</v>
      </c>
      <c r="H189" s="6" t="s">
        <v>92</v>
      </c>
      <c r="I189" s="6" t="s">
        <v>57</v>
      </c>
      <c r="J189" s="45">
        <v>5.7000000000000002E-2</v>
      </c>
      <c r="K189" s="18"/>
      <c r="L189" s="6"/>
      <c r="M189" s="6"/>
      <c r="N189" s="41"/>
      <c r="O189" s="34">
        <f ca="1">IF(H189="","",J189*(1/INDIRECT($H189))/INDEX('Fixed inputs'!$D$65:$D$69,MATCH($C189,'Fixed inputs'!$B$65:$B$69,0)))</f>
        <v>0.70233268390290138</v>
      </c>
      <c r="P189" s="35" t="str">
        <f ca="1">IF(L189="","",N189*(1/(INDIRECT($L189))/INDEX('Fixed inputs'!$D$65:$D$69,MATCH($C189,'Fixed inputs'!$B$65:$B$69,0))))</f>
        <v/>
      </c>
      <c r="Q189" s="39">
        <f t="shared" ca="1" si="8"/>
        <v>0.70233268390290138</v>
      </c>
      <c r="R189" s="9"/>
    </row>
    <row r="190" spans="3:18" x14ac:dyDescent="0.6">
      <c r="C190" s="25" t="s">
        <v>6</v>
      </c>
      <c r="D190" s="26" t="s">
        <v>53</v>
      </c>
      <c r="E190" s="26">
        <f t="shared" si="12"/>
        <v>2023</v>
      </c>
      <c r="F190" s="27" t="str">
        <f t="shared" si="12"/>
        <v>Q3</v>
      </c>
      <c r="G190" s="18" t="s">
        <v>59</v>
      </c>
      <c r="H190" s="6" t="s">
        <v>92</v>
      </c>
      <c r="I190" s="6" t="s">
        <v>57</v>
      </c>
      <c r="J190" s="45">
        <v>5.7000000000000002E-2</v>
      </c>
      <c r="K190" s="18"/>
      <c r="L190" s="6"/>
      <c r="M190" s="6"/>
      <c r="N190" s="41"/>
      <c r="O190" s="34">
        <f ca="1">IF(H190="","",J190*(1/INDIRECT($H190))/INDEX('Fixed inputs'!$D$65:$D$69,MATCH($C190,'Fixed inputs'!$B$65:$B$69,0)))</f>
        <v>0.70233268390290138</v>
      </c>
      <c r="P190" s="35" t="str">
        <f ca="1">IF(L190="","",N190*(1/(INDIRECT($L190))/INDEX('Fixed inputs'!$D$65:$D$69,MATCH($C190,'Fixed inputs'!$B$65:$B$69,0))))</f>
        <v/>
      </c>
      <c r="Q190" s="39">
        <f t="shared" ca="1" si="8"/>
        <v>0.70233268390290138</v>
      </c>
      <c r="R190" s="9"/>
    </row>
    <row r="191" spans="3:18" x14ac:dyDescent="0.6">
      <c r="C191" s="25" t="s">
        <v>6</v>
      </c>
      <c r="D191" s="26" t="s">
        <v>53</v>
      </c>
      <c r="E191" s="26">
        <f t="shared" ref="E191:F210" si="13">E139</f>
        <v>2023</v>
      </c>
      <c r="F191" s="27" t="str">
        <f t="shared" si="13"/>
        <v>Q4</v>
      </c>
      <c r="G191" s="18" t="s">
        <v>59</v>
      </c>
      <c r="H191" s="6" t="s">
        <v>92</v>
      </c>
      <c r="I191" s="6" t="s">
        <v>57</v>
      </c>
      <c r="J191" s="45">
        <v>5.7000000000000002E-2</v>
      </c>
      <c r="K191" s="18"/>
      <c r="L191" s="6"/>
      <c r="M191" s="6"/>
      <c r="N191" s="41"/>
      <c r="O191" s="34">
        <f ca="1">IF(H191="","",J191*(1/INDIRECT($H191))/INDEX('Fixed inputs'!$D$65:$D$69,MATCH($C191,'Fixed inputs'!$B$65:$B$69,0)))</f>
        <v>0.70233268390290138</v>
      </c>
      <c r="P191" s="35" t="str">
        <f ca="1">IF(L191="","",N191*(1/(INDIRECT($L191))/INDEX('Fixed inputs'!$D$65:$D$69,MATCH($C191,'Fixed inputs'!$B$65:$B$69,0))))</f>
        <v/>
      </c>
      <c r="Q191" s="39">
        <f t="shared" ca="1" si="8"/>
        <v>0.70233268390290138</v>
      </c>
      <c r="R191" s="9"/>
    </row>
    <row r="192" spans="3:18" x14ac:dyDescent="0.6">
      <c r="C192" s="25" t="s">
        <v>6</v>
      </c>
      <c r="D192" s="26" t="s">
        <v>53</v>
      </c>
      <c r="E192" s="26">
        <f t="shared" si="13"/>
        <v>2024</v>
      </c>
      <c r="F192" s="27" t="str">
        <f t="shared" si="13"/>
        <v>Q1</v>
      </c>
      <c r="G192" s="18" t="s">
        <v>59</v>
      </c>
      <c r="H192" s="6" t="s">
        <v>92</v>
      </c>
      <c r="I192" s="6" t="s">
        <v>57</v>
      </c>
      <c r="J192" s="45">
        <v>5.7000000000000002E-2</v>
      </c>
      <c r="K192" s="18"/>
      <c r="L192" s="6"/>
      <c r="M192" s="6"/>
      <c r="N192" s="41"/>
      <c r="O192" s="34">
        <f ca="1">IF(H192="","",J192*(1/INDIRECT($H192))/INDEX('Fixed inputs'!$D$65:$D$69,MATCH($C192,'Fixed inputs'!$B$65:$B$69,0)))</f>
        <v>0.70233268390290138</v>
      </c>
      <c r="P192" s="35" t="str">
        <f ca="1">IF(L192="","",N192*(1/(INDIRECT($L192))/INDEX('Fixed inputs'!$D$65:$D$69,MATCH($C192,'Fixed inputs'!$B$65:$B$69,0))))</f>
        <v/>
      </c>
      <c r="Q192" s="39">
        <f t="shared" ca="1" si="8"/>
        <v>0.70233268390290138</v>
      </c>
      <c r="R192" s="9"/>
    </row>
    <row r="193" spans="3:18" x14ac:dyDescent="0.6">
      <c r="C193" s="25" t="s">
        <v>6</v>
      </c>
      <c r="D193" s="26" t="s">
        <v>53</v>
      </c>
      <c r="E193" s="26">
        <f t="shared" si="13"/>
        <v>2024</v>
      </c>
      <c r="F193" s="27" t="str">
        <f t="shared" si="13"/>
        <v>Q2</v>
      </c>
      <c r="G193" s="18" t="s">
        <v>59</v>
      </c>
      <c r="H193" s="6" t="s">
        <v>92</v>
      </c>
      <c r="I193" s="6" t="s">
        <v>57</v>
      </c>
      <c r="J193" s="45">
        <v>5.7000000000000002E-2</v>
      </c>
      <c r="K193" s="18"/>
      <c r="L193" s="6"/>
      <c r="M193" s="6"/>
      <c r="N193" s="41"/>
      <c r="O193" s="34">
        <f ca="1">IF(H193="","",J193*(1/INDIRECT($H193))/INDEX('Fixed inputs'!$D$65:$D$69,MATCH($C193,'Fixed inputs'!$B$65:$B$69,0)))</f>
        <v>0.70233268390290138</v>
      </c>
      <c r="P193" s="35" t="str">
        <f ca="1">IF(L193="","",N193*(1/(INDIRECT($L193))/INDEX('Fixed inputs'!$D$65:$D$69,MATCH($C193,'Fixed inputs'!$B$65:$B$69,0))))</f>
        <v/>
      </c>
      <c r="Q193" s="39">
        <f t="shared" ca="1" si="8"/>
        <v>0.70233268390290138</v>
      </c>
      <c r="R193" s="9"/>
    </row>
    <row r="194" spans="3:18" x14ac:dyDescent="0.6">
      <c r="C194" s="25" t="s">
        <v>6</v>
      </c>
      <c r="D194" s="26" t="s">
        <v>53</v>
      </c>
      <c r="E194" s="26">
        <f t="shared" si="13"/>
        <v>2024</v>
      </c>
      <c r="F194" s="27" t="str">
        <f t="shared" si="13"/>
        <v>Q3</v>
      </c>
      <c r="G194" s="18" t="s">
        <v>59</v>
      </c>
      <c r="H194" s="6" t="s">
        <v>92</v>
      </c>
      <c r="I194" s="6" t="s">
        <v>57</v>
      </c>
      <c r="J194" s="45">
        <v>5.7000000000000002E-2</v>
      </c>
      <c r="K194" s="18"/>
      <c r="L194" s="6"/>
      <c r="M194" s="6"/>
      <c r="N194" s="41"/>
      <c r="O194" s="34">
        <f ca="1">IF(H194="","",J194*(1/INDIRECT($H194))/INDEX('Fixed inputs'!$D$65:$D$69,MATCH($C194,'Fixed inputs'!$B$65:$B$69,0)))</f>
        <v>0.70233268390290138</v>
      </c>
      <c r="P194" s="35" t="str">
        <f ca="1">IF(L194="","",N194*(1/(INDIRECT($L194))/INDEX('Fixed inputs'!$D$65:$D$69,MATCH($C194,'Fixed inputs'!$B$65:$B$69,0))))</f>
        <v/>
      </c>
      <c r="Q194" s="39">
        <f t="shared" ca="1" si="8"/>
        <v>0.70233268390290138</v>
      </c>
      <c r="R194" s="9"/>
    </row>
    <row r="195" spans="3:18" x14ac:dyDescent="0.6">
      <c r="C195" s="25" t="s">
        <v>6</v>
      </c>
      <c r="D195" s="26" t="s">
        <v>53</v>
      </c>
      <c r="E195" s="26">
        <f t="shared" si="13"/>
        <v>2024</v>
      </c>
      <c r="F195" s="27" t="str">
        <f t="shared" si="13"/>
        <v>Q4</v>
      </c>
      <c r="G195" s="18" t="s">
        <v>59</v>
      </c>
      <c r="H195" s="6" t="s">
        <v>92</v>
      </c>
      <c r="I195" s="6" t="s">
        <v>57</v>
      </c>
      <c r="J195" s="45">
        <v>5.7000000000000002E-2</v>
      </c>
      <c r="K195" s="18"/>
      <c r="L195" s="6"/>
      <c r="M195" s="6"/>
      <c r="N195" s="41"/>
      <c r="O195" s="34">
        <f ca="1">IF(H195="","",J195*(1/INDIRECT($H195))/INDEX('Fixed inputs'!$D$65:$D$69,MATCH($C195,'Fixed inputs'!$B$65:$B$69,0)))</f>
        <v>0.70233268390290138</v>
      </c>
      <c r="P195" s="35" t="str">
        <f ca="1">IF(L195="","",N195*(1/(INDIRECT($L195))/INDEX('Fixed inputs'!$D$65:$D$69,MATCH($C195,'Fixed inputs'!$B$65:$B$69,0))))</f>
        <v/>
      </c>
      <c r="Q195" s="39">
        <f t="shared" ca="1" si="8"/>
        <v>0.70233268390290138</v>
      </c>
      <c r="R195" s="9"/>
    </row>
    <row r="196" spans="3:18" x14ac:dyDescent="0.6">
      <c r="C196" s="25" t="s">
        <v>6</v>
      </c>
      <c r="D196" s="26" t="s">
        <v>53</v>
      </c>
      <c r="E196" s="26">
        <f t="shared" si="13"/>
        <v>2025</v>
      </c>
      <c r="F196" s="27" t="str">
        <f t="shared" si="13"/>
        <v>Q1</v>
      </c>
      <c r="G196" s="18" t="s">
        <v>59</v>
      </c>
      <c r="H196" s="6" t="s">
        <v>92</v>
      </c>
      <c r="I196" s="6" t="s">
        <v>57</v>
      </c>
      <c r="J196" s="45">
        <v>5.7000000000000002E-2</v>
      </c>
      <c r="K196" s="18"/>
      <c r="L196" s="6"/>
      <c r="M196" s="6"/>
      <c r="N196" s="41"/>
      <c r="O196" s="34">
        <f ca="1">IF(H196="","",J196*(1/INDIRECT($H196))/INDEX('Fixed inputs'!$D$65:$D$69,MATCH($C196,'Fixed inputs'!$B$65:$B$69,0)))</f>
        <v>0.70233268390290138</v>
      </c>
      <c r="P196" s="35" t="str">
        <f ca="1">IF(L196="","",N196*(1/(INDIRECT($L196))/INDEX('Fixed inputs'!$D$65:$D$69,MATCH($C196,'Fixed inputs'!$B$65:$B$69,0))))</f>
        <v/>
      </c>
      <c r="Q196" s="39">
        <f t="shared" ca="1" si="8"/>
        <v>0.70233268390290138</v>
      </c>
      <c r="R196" s="9"/>
    </row>
    <row r="197" spans="3:18" x14ac:dyDescent="0.6">
      <c r="C197" s="25" t="s">
        <v>6</v>
      </c>
      <c r="D197" s="26" t="s">
        <v>53</v>
      </c>
      <c r="E197" s="26">
        <f t="shared" si="13"/>
        <v>2025</v>
      </c>
      <c r="F197" s="27" t="str">
        <f t="shared" si="13"/>
        <v>Q2</v>
      </c>
      <c r="G197" s="18" t="s">
        <v>59</v>
      </c>
      <c r="H197" s="6" t="s">
        <v>92</v>
      </c>
      <c r="I197" s="6" t="s">
        <v>57</v>
      </c>
      <c r="J197" s="45">
        <v>5.7000000000000002E-2</v>
      </c>
      <c r="K197" s="18"/>
      <c r="L197" s="6"/>
      <c r="M197" s="6"/>
      <c r="N197" s="41"/>
      <c r="O197" s="34">
        <f ca="1">IF(H197="","",J197*(1/INDIRECT($H197))/INDEX('Fixed inputs'!$D$65:$D$69,MATCH($C197,'Fixed inputs'!$B$65:$B$69,0)))</f>
        <v>0.70233268390290138</v>
      </c>
      <c r="P197" s="35" t="str">
        <f ca="1">IF(L197="","",N197*(1/(INDIRECT($L197))/INDEX('Fixed inputs'!$D$65:$D$69,MATCH($C197,'Fixed inputs'!$B$65:$B$69,0))))</f>
        <v/>
      </c>
      <c r="Q197" s="39">
        <f t="shared" ca="1" si="8"/>
        <v>0.70233268390290138</v>
      </c>
      <c r="R197" s="9"/>
    </row>
    <row r="198" spans="3:18" x14ac:dyDescent="0.6">
      <c r="C198" s="25" t="s">
        <v>6</v>
      </c>
      <c r="D198" s="26" t="s">
        <v>53</v>
      </c>
      <c r="E198" s="26">
        <f t="shared" si="13"/>
        <v>2025</v>
      </c>
      <c r="F198" s="27" t="str">
        <f t="shared" si="13"/>
        <v>Q3</v>
      </c>
      <c r="G198" s="18" t="s">
        <v>59</v>
      </c>
      <c r="H198" s="6" t="s">
        <v>92</v>
      </c>
      <c r="I198" s="6" t="s">
        <v>57</v>
      </c>
      <c r="J198" s="45">
        <v>5.7000000000000002E-2</v>
      </c>
      <c r="K198" s="18"/>
      <c r="L198" s="6"/>
      <c r="M198" s="6"/>
      <c r="N198" s="41"/>
      <c r="O198" s="34">
        <f ca="1">IF(H198="","",J198*(1/INDIRECT($H198))/INDEX('Fixed inputs'!$D$65:$D$69,MATCH($C198,'Fixed inputs'!$B$65:$B$69,0)))</f>
        <v>0.70233268390290138</v>
      </c>
      <c r="P198" s="35" t="str">
        <f ca="1">IF(L198="","",N198*(1/(INDIRECT($L198))/INDEX('Fixed inputs'!$D$65:$D$69,MATCH($C198,'Fixed inputs'!$B$65:$B$69,0))))</f>
        <v/>
      </c>
      <c r="Q198" s="39">
        <f t="shared" ca="1" si="8"/>
        <v>0.70233268390290138</v>
      </c>
      <c r="R198" s="9"/>
    </row>
    <row r="199" spans="3:18" x14ac:dyDescent="0.6">
      <c r="C199" s="25" t="s">
        <v>6</v>
      </c>
      <c r="D199" s="26" t="s">
        <v>53</v>
      </c>
      <c r="E199" s="26">
        <f t="shared" si="13"/>
        <v>2025</v>
      </c>
      <c r="F199" s="27" t="str">
        <f t="shared" si="13"/>
        <v>Q4</v>
      </c>
      <c r="G199" s="18" t="s">
        <v>59</v>
      </c>
      <c r="H199" s="6" t="s">
        <v>92</v>
      </c>
      <c r="I199" s="6" t="s">
        <v>57</v>
      </c>
      <c r="J199" s="45">
        <v>5.7000000000000002E-2</v>
      </c>
      <c r="K199" s="18"/>
      <c r="L199" s="6"/>
      <c r="M199" s="6"/>
      <c r="N199" s="41"/>
      <c r="O199" s="34">
        <f ca="1">IF(H199="","",J199*(1/INDIRECT($H199))/INDEX('Fixed inputs'!$D$65:$D$69,MATCH($C199,'Fixed inputs'!$B$65:$B$69,0)))</f>
        <v>0.70233268390290138</v>
      </c>
      <c r="P199" s="35" t="str">
        <f ca="1">IF(L199="","",N199*(1/(INDIRECT($L199))/INDEX('Fixed inputs'!$D$65:$D$69,MATCH($C199,'Fixed inputs'!$B$65:$B$69,0))))</f>
        <v/>
      </c>
      <c r="Q199" s="39">
        <f t="shared" ca="1" si="8"/>
        <v>0.70233268390290138</v>
      </c>
      <c r="R199" s="9"/>
    </row>
    <row r="200" spans="3:18" x14ac:dyDescent="0.6">
      <c r="C200" s="25" t="s">
        <v>6</v>
      </c>
      <c r="D200" s="26" t="s">
        <v>53</v>
      </c>
      <c r="E200" s="26">
        <f t="shared" si="13"/>
        <v>2026</v>
      </c>
      <c r="F200" s="27" t="str">
        <f t="shared" si="13"/>
        <v>Q1</v>
      </c>
      <c r="G200" s="18" t="s">
        <v>59</v>
      </c>
      <c r="H200" s="6" t="s">
        <v>92</v>
      </c>
      <c r="I200" s="6" t="s">
        <v>57</v>
      </c>
      <c r="J200" s="45">
        <v>5.7000000000000002E-2</v>
      </c>
      <c r="K200" s="18"/>
      <c r="L200" s="6"/>
      <c r="M200" s="6"/>
      <c r="N200" s="41"/>
      <c r="O200" s="34">
        <f ca="1">IF(H200="","",J200*(1/INDIRECT($H200))/INDEX('Fixed inputs'!$D$65:$D$69,MATCH($C200,'Fixed inputs'!$B$65:$B$69,0)))</f>
        <v>0.70233268390290138</v>
      </c>
      <c r="P200" s="35" t="str">
        <f ca="1">IF(L200="","",N200*(1/(INDIRECT($L200))/INDEX('Fixed inputs'!$D$65:$D$69,MATCH($C200,'Fixed inputs'!$B$65:$B$69,0))))</f>
        <v/>
      </c>
      <c r="Q200" s="39">
        <f t="shared" ref="Q200:Q263" ca="1" si="14">SUM(O200,P200)</f>
        <v>0.70233268390290138</v>
      </c>
      <c r="R200" s="9"/>
    </row>
    <row r="201" spans="3:18" x14ac:dyDescent="0.6">
      <c r="C201" s="25" t="s">
        <v>6</v>
      </c>
      <c r="D201" s="26" t="s">
        <v>53</v>
      </c>
      <c r="E201" s="26">
        <f t="shared" si="13"/>
        <v>2026</v>
      </c>
      <c r="F201" s="27" t="str">
        <f t="shared" si="13"/>
        <v>Q2</v>
      </c>
      <c r="G201" s="18" t="s">
        <v>59</v>
      </c>
      <c r="H201" s="6" t="s">
        <v>92</v>
      </c>
      <c r="I201" s="6" t="s">
        <v>57</v>
      </c>
      <c r="J201" s="45">
        <v>5.7000000000000002E-2</v>
      </c>
      <c r="K201" s="18"/>
      <c r="L201" s="6"/>
      <c r="M201" s="6"/>
      <c r="N201" s="41"/>
      <c r="O201" s="34">
        <f ca="1">IF(H201="","",J201*(1/INDIRECT($H201))/INDEX('Fixed inputs'!$D$65:$D$69,MATCH($C201,'Fixed inputs'!$B$65:$B$69,0)))</f>
        <v>0.70233268390290138</v>
      </c>
      <c r="P201" s="35" t="str">
        <f ca="1">IF(L201="","",N201*(1/(INDIRECT($L201))/INDEX('Fixed inputs'!$D$65:$D$69,MATCH($C201,'Fixed inputs'!$B$65:$B$69,0))))</f>
        <v/>
      </c>
      <c r="Q201" s="39">
        <f t="shared" ca="1" si="14"/>
        <v>0.70233268390290138</v>
      </c>
      <c r="R201" s="9"/>
    </row>
    <row r="202" spans="3:18" x14ac:dyDescent="0.6">
      <c r="C202" s="25" t="s">
        <v>6</v>
      </c>
      <c r="D202" s="26" t="s">
        <v>53</v>
      </c>
      <c r="E202" s="26">
        <f t="shared" si="13"/>
        <v>2026</v>
      </c>
      <c r="F202" s="27" t="str">
        <f t="shared" si="13"/>
        <v>Q3</v>
      </c>
      <c r="G202" s="18" t="s">
        <v>59</v>
      </c>
      <c r="H202" s="6" t="s">
        <v>92</v>
      </c>
      <c r="I202" s="6" t="s">
        <v>57</v>
      </c>
      <c r="J202" s="45">
        <v>5.7000000000000002E-2</v>
      </c>
      <c r="K202" s="18"/>
      <c r="L202" s="6"/>
      <c r="M202" s="6"/>
      <c r="N202" s="41"/>
      <c r="O202" s="34">
        <f ca="1">IF(H202="","",J202*(1/INDIRECT($H202))/INDEX('Fixed inputs'!$D$65:$D$69,MATCH($C202,'Fixed inputs'!$B$65:$B$69,0)))</f>
        <v>0.70233268390290138</v>
      </c>
      <c r="P202" s="35" t="str">
        <f ca="1">IF(L202="","",N202*(1/(INDIRECT($L202))/INDEX('Fixed inputs'!$D$65:$D$69,MATCH($C202,'Fixed inputs'!$B$65:$B$69,0))))</f>
        <v/>
      </c>
      <c r="Q202" s="39">
        <f t="shared" ca="1" si="14"/>
        <v>0.70233268390290138</v>
      </c>
      <c r="R202" s="9"/>
    </row>
    <row r="203" spans="3:18" x14ac:dyDescent="0.6">
      <c r="C203" s="25" t="s">
        <v>6</v>
      </c>
      <c r="D203" s="26" t="s">
        <v>53</v>
      </c>
      <c r="E203" s="26">
        <f t="shared" si="13"/>
        <v>2026</v>
      </c>
      <c r="F203" s="27" t="str">
        <f t="shared" si="13"/>
        <v>Q4</v>
      </c>
      <c r="G203" s="18" t="s">
        <v>59</v>
      </c>
      <c r="H203" s="6" t="s">
        <v>92</v>
      </c>
      <c r="I203" s="6" t="s">
        <v>57</v>
      </c>
      <c r="J203" s="45">
        <v>5.7000000000000002E-2</v>
      </c>
      <c r="K203" s="18"/>
      <c r="L203" s="6"/>
      <c r="M203" s="6"/>
      <c r="N203" s="41"/>
      <c r="O203" s="34">
        <f ca="1">IF(H203="","",J203*(1/INDIRECT($H203))/INDEX('Fixed inputs'!$D$65:$D$69,MATCH($C203,'Fixed inputs'!$B$65:$B$69,0)))</f>
        <v>0.70233268390290138</v>
      </c>
      <c r="P203" s="35" t="str">
        <f ca="1">IF(L203="","",N203*(1/(INDIRECT($L203))/INDEX('Fixed inputs'!$D$65:$D$69,MATCH($C203,'Fixed inputs'!$B$65:$B$69,0))))</f>
        <v/>
      </c>
      <c r="Q203" s="39">
        <f t="shared" ca="1" si="14"/>
        <v>0.70233268390290138</v>
      </c>
      <c r="R203" s="9"/>
    </row>
    <row r="204" spans="3:18" x14ac:dyDescent="0.6">
      <c r="C204" s="25" t="s">
        <v>6</v>
      </c>
      <c r="D204" s="26" t="s">
        <v>53</v>
      </c>
      <c r="E204" s="26">
        <f t="shared" si="13"/>
        <v>2027</v>
      </c>
      <c r="F204" s="27" t="str">
        <f t="shared" si="13"/>
        <v>Q1</v>
      </c>
      <c r="G204" s="18" t="s">
        <v>59</v>
      </c>
      <c r="H204" s="6" t="s">
        <v>92</v>
      </c>
      <c r="I204" s="6" t="s">
        <v>57</v>
      </c>
      <c r="J204" s="45">
        <v>5.7000000000000002E-2</v>
      </c>
      <c r="K204" s="18"/>
      <c r="L204" s="6"/>
      <c r="M204" s="6"/>
      <c r="N204" s="41"/>
      <c r="O204" s="34">
        <f ca="1">IF(H204="","",J204*(1/INDIRECT($H204))/INDEX('Fixed inputs'!$D$65:$D$69,MATCH($C204,'Fixed inputs'!$B$65:$B$69,0)))</f>
        <v>0.70233268390290138</v>
      </c>
      <c r="P204" s="35" t="str">
        <f ca="1">IF(L204="","",N204*(1/(INDIRECT($L204))/INDEX('Fixed inputs'!$D$65:$D$69,MATCH($C204,'Fixed inputs'!$B$65:$B$69,0))))</f>
        <v/>
      </c>
      <c r="Q204" s="39">
        <f t="shared" ca="1" si="14"/>
        <v>0.70233268390290138</v>
      </c>
      <c r="R204" s="9"/>
    </row>
    <row r="205" spans="3:18" x14ac:dyDescent="0.6">
      <c r="C205" s="25" t="s">
        <v>6</v>
      </c>
      <c r="D205" s="26" t="s">
        <v>53</v>
      </c>
      <c r="E205" s="26">
        <f t="shared" si="13"/>
        <v>2027</v>
      </c>
      <c r="F205" s="27" t="str">
        <f t="shared" si="13"/>
        <v>Q2</v>
      </c>
      <c r="G205" s="18" t="s">
        <v>59</v>
      </c>
      <c r="H205" s="6" t="s">
        <v>92</v>
      </c>
      <c r="I205" s="6" t="s">
        <v>57</v>
      </c>
      <c r="J205" s="45">
        <v>5.7000000000000002E-2</v>
      </c>
      <c r="K205" s="18"/>
      <c r="L205" s="6"/>
      <c r="M205" s="6"/>
      <c r="N205" s="41"/>
      <c r="O205" s="34">
        <f ca="1">IF(H205="","",J205*(1/INDIRECT($H205))/INDEX('Fixed inputs'!$D$65:$D$69,MATCH($C205,'Fixed inputs'!$B$65:$B$69,0)))</f>
        <v>0.70233268390290138</v>
      </c>
      <c r="P205" s="35" t="str">
        <f ca="1">IF(L205="","",N205*(1/(INDIRECT($L205))/INDEX('Fixed inputs'!$D$65:$D$69,MATCH($C205,'Fixed inputs'!$B$65:$B$69,0))))</f>
        <v/>
      </c>
      <c r="Q205" s="39">
        <f t="shared" ca="1" si="14"/>
        <v>0.70233268390290138</v>
      </c>
      <c r="R205" s="9"/>
    </row>
    <row r="206" spans="3:18" x14ac:dyDescent="0.6">
      <c r="C206" s="25" t="s">
        <v>6</v>
      </c>
      <c r="D206" s="26" t="s">
        <v>53</v>
      </c>
      <c r="E206" s="26">
        <f t="shared" si="13"/>
        <v>2027</v>
      </c>
      <c r="F206" s="27" t="str">
        <f t="shared" si="13"/>
        <v>Q3</v>
      </c>
      <c r="G206" s="18" t="s">
        <v>59</v>
      </c>
      <c r="H206" s="6" t="s">
        <v>92</v>
      </c>
      <c r="I206" s="6" t="s">
        <v>57</v>
      </c>
      <c r="J206" s="45">
        <v>5.7000000000000002E-2</v>
      </c>
      <c r="K206" s="18"/>
      <c r="L206" s="6"/>
      <c r="M206" s="6"/>
      <c r="N206" s="41"/>
      <c r="O206" s="34">
        <f ca="1">IF(H206="","",J206*(1/INDIRECT($H206))/INDEX('Fixed inputs'!$D$65:$D$69,MATCH($C206,'Fixed inputs'!$B$65:$B$69,0)))</f>
        <v>0.70233268390290138</v>
      </c>
      <c r="P206" s="35" t="str">
        <f ca="1">IF(L206="","",N206*(1/(INDIRECT($L206))/INDEX('Fixed inputs'!$D$65:$D$69,MATCH($C206,'Fixed inputs'!$B$65:$B$69,0))))</f>
        <v/>
      </c>
      <c r="Q206" s="39">
        <f t="shared" ca="1" si="14"/>
        <v>0.70233268390290138</v>
      </c>
      <c r="R206" s="9"/>
    </row>
    <row r="207" spans="3:18" x14ac:dyDescent="0.6">
      <c r="C207" s="25" t="s">
        <v>6</v>
      </c>
      <c r="D207" s="26" t="s">
        <v>53</v>
      </c>
      <c r="E207" s="26">
        <f t="shared" si="13"/>
        <v>2027</v>
      </c>
      <c r="F207" s="27" t="str">
        <f t="shared" si="13"/>
        <v>Q4</v>
      </c>
      <c r="G207" s="18" t="s">
        <v>59</v>
      </c>
      <c r="H207" s="6" t="s">
        <v>92</v>
      </c>
      <c r="I207" s="6" t="s">
        <v>57</v>
      </c>
      <c r="J207" s="45">
        <v>5.7000000000000002E-2</v>
      </c>
      <c r="K207" s="18"/>
      <c r="L207" s="6"/>
      <c r="M207" s="6"/>
      <c r="N207" s="41"/>
      <c r="O207" s="34">
        <f ca="1">IF(H207="","",J207*(1/INDIRECT($H207))/INDEX('Fixed inputs'!$D$65:$D$69,MATCH($C207,'Fixed inputs'!$B$65:$B$69,0)))</f>
        <v>0.70233268390290138</v>
      </c>
      <c r="P207" s="35" t="str">
        <f ca="1">IF(L207="","",N207*(1/(INDIRECT($L207))/INDEX('Fixed inputs'!$D$65:$D$69,MATCH($C207,'Fixed inputs'!$B$65:$B$69,0))))</f>
        <v/>
      </c>
      <c r="Q207" s="39">
        <f t="shared" ca="1" si="14"/>
        <v>0.70233268390290138</v>
      </c>
      <c r="R207" s="9"/>
    </row>
    <row r="208" spans="3:18" x14ac:dyDescent="0.6">
      <c r="C208" s="25" t="s">
        <v>6</v>
      </c>
      <c r="D208" s="26" t="s">
        <v>53</v>
      </c>
      <c r="E208" s="26">
        <f t="shared" si="13"/>
        <v>2028</v>
      </c>
      <c r="F208" s="27" t="str">
        <f t="shared" si="13"/>
        <v>Q1</v>
      </c>
      <c r="G208" s="18" t="s">
        <v>59</v>
      </c>
      <c r="H208" s="6" t="s">
        <v>92</v>
      </c>
      <c r="I208" s="6" t="s">
        <v>57</v>
      </c>
      <c r="J208" s="45">
        <v>5.7000000000000002E-2</v>
      </c>
      <c r="K208" s="18"/>
      <c r="L208" s="6"/>
      <c r="M208" s="6"/>
      <c r="N208" s="41"/>
      <c r="O208" s="34">
        <f ca="1">IF(H208="","",J208*(1/INDIRECT($H208))/INDEX('Fixed inputs'!$D$65:$D$69,MATCH($C208,'Fixed inputs'!$B$65:$B$69,0)))</f>
        <v>0.70233268390290138</v>
      </c>
      <c r="P208" s="35" t="str">
        <f ca="1">IF(L208="","",N208*(1/(INDIRECT($L208))/INDEX('Fixed inputs'!$D$65:$D$69,MATCH($C208,'Fixed inputs'!$B$65:$B$69,0))))</f>
        <v/>
      </c>
      <c r="Q208" s="39">
        <f t="shared" ca="1" si="14"/>
        <v>0.70233268390290138</v>
      </c>
      <c r="R208" s="9"/>
    </row>
    <row r="209" spans="3:18" x14ac:dyDescent="0.6">
      <c r="C209" s="25" t="s">
        <v>6</v>
      </c>
      <c r="D209" s="26" t="s">
        <v>53</v>
      </c>
      <c r="E209" s="26">
        <f t="shared" si="13"/>
        <v>2028</v>
      </c>
      <c r="F209" s="27" t="str">
        <f t="shared" si="13"/>
        <v>Q2</v>
      </c>
      <c r="G209" s="18" t="s">
        <v>59</v>
      </c>
      <c r="H209" s="6" t="s">
        <v>92</v>
      </c>
      <c r="I209" s="6" t="s">
        <v>57</v>
      </c>
      <c r="J209" s="45">
        <v>5.7000000000000002E-2</v>
      </c>
      <c r="K209" s="18"/>
      <c r="L209" s="6"/>
      <c r="M209" s="6"/>
      <c r="N209" s="41"/>
      <c r="O209" s="34">
        <f ca="1">IF(H209="","",J209*(1/INDIRECT($H209))/INDEX('Fixed inputs'!$D$65:$D$69,MATCH($C209,'Fixed inputs'!$B$65:$B$69,0)))</f>
        <v>0.70233268390290138</v>
      </c>
      <c r="P209" s="35" t="str">
        <f ca="1">IF(L209="","",N209*(1/(INDIRECT($L209))/INDEX('Fixed inputs'!$D$65:$D$69,MATCH($C209,'Fixed inputs'!$B$65:$B$69,0))))</f>
        <v/>
      </c>
      <c r="Q209" s="39">
        <f t="shared" ca="1" si="14"/>
        <v>0.70233268390290138</v>
      </c>
      <c r="R209" s="9"/>
    </row>
    <row r="210" spans="3:18" x14ac:dyDescent="0.6">
      <c r="C210" s="25" t="s">
        <v>6</v>
      </c>
      <c r="D210" s="26" t="s">
        <v>53</v>
      </c>
      <c r="E210" s="26">
        <f t="shared" si="13"/>
        <v>2028</v>
      </c>
      <c r="F210" s="27" t="str">
        <f t="shared" si="13"/>
        <v>Q3</v>
      </c>
      <c r="G210" s="18" t="s">
        <v>59</v>
      </c>
      <c r="H210" s="6" t="s">
        <v>92</v>
      </c>
      <c r="I210" s="6" t="s">
        <v>57</v>
      </c>
      <c r="J210" s="45">
        <v>5.7000000000000002E-2</v>
      </c>
      <c r="K210" s="18"/>
      <c r="L210" s="6"/>
      <c r="M210" s="6"/>
      <c r="N210" s="41"/>
      <c r="O210" s="34">
        <f ca="1">IF(H210="","",J210*(1/INDIRECT($H210))/INDEX('Fixed inputs'!$D$65:$D$69,MATCH($C210,'Fixed inputs'!$B$65:$B$69,0)))</f>
        <v>0.70233268390290138</v>
      </c>
      <c r="P210" s="35" t="str">
        <f ca="1">IF(L210="","",N210*(1/(INDIRECT($L210))/INDEX('Fixed inputs'!$D$65:$D$69,MATCH($C210,'Fixed inputs'!$B$65:$B$69,0))))</f>
        <v/>
      </c>
      <c r="Q210" s="39">
        <f t="shared" ca="1" si="14"/>
        <v>0.70233268390290138</v>
      </c>
      <c r="R210" s="9"/>
    </row>
    <row r="211" spans="3:18" x14ac:dyDescent="0.6">
      <c r="C211" s="25" t="s">
        <v>6</v>
      </c>
      <c r="D211" s="26" t="s">
        <v>53</v>
      </c>
      <c r="E211" s="26">
        <f t="shared" ref="E211:F214" si="15">E159</f>
        <v>2028</v>
      </c>
      <c r="F211" s="27" t="str">
        <f t="shared" si="15"/>
        <v>Q4</v>
      </c>
      <c r="G211" s="18" t="s">
        <v>59</v>
      </c>
      <c r="H211" s="6" t="s">
        <v>92</v>
      </c>
      <c r="I211" s="6" t="s">
        <v>57</v>
      </c>
      <c r="J211" s="45">
        <v>5.7000000000000002E-2</v>
      </c>
      <c r="K211" s="18"/>
      <c r="L211" s="6"/>
      <c r="M211" s="6"/>
      <c r="N211" s="41"/>
      <c r="O211" s="34">
        <f ca="1">IF(H211="","",J211*(1/INDIRECT($H211))/INDEX('Fixed inputs'!$D$65:$D$69,MATCH($C211,'Fixed inputs'!$B$65:$B$69,0)))</f>
        <v>0.70233268390290138</v>
      </c>
      <c r="P211" s="35" t="str">
        <f ca="1">IF(L211="","",N211*(1/(INDIRECT($L211))/INDEX('Fixed inputs'!$D$65:$D$69,MATCH($C211,'Fixed inputs'!$B$65:$B$69,0))))</f>
        <v/>
      </c>
      <c r="Q211" s="39">
        <f t="shared" ca="1" si="14"/>
        <v>0.70233268390290138</v>
      </c>
      <c r="R211" s="9"/>
    </row>
    <row r="212" spans="3:18" x14ac:dyDescent="0.6">
      <c r="C212" s="25" t="s">
        <v>6</v>
      </c>
      <c r="D212" s="26" t="s">
        <v>53</v>
      </c>
      <c r="E212" s="26">
        <f t="shared" si="15"/>
        <v>2029</v>
      </c>
      <c r="F212" s="27" t="str">
        <f t="shared" si="15"/>
        <v>Q1</v>
      </c>
      <c r="G212" s="18" t="s">
        <v>59</v>
      </c>
      <c r="H212" s="6" t="s">
        <v>92</v>
      </c>
      <c r="I212" s="6" t="s">
        <v>57</v>
      </c>
      <c r="J212" s="45">
        <v>5.7000000000000002E-2</v>
      </c>
      <c r="K212" s="18"/>
      <c r="L212" s="6"/>
      <c r="M212" s="6"/>
      <c r="N212" s="41"/>
      <c r="O212" s="34">
        <f ca="1">IF(H212="","",J212*(1/INDIRECT($H212))/INDEX('Fixed inputs'!$D$65:$D$69,MATCH($C212,'Fixed inputs'!$B$65:$B$69,0)))</f>
        <v>0.70233268390290138</v>
      </c>
      <c r="P212" s="35" t="str">
        <f ca="1">IF(L212="","",N212*(1/(INDIRECT($L212))/INDEX('Fixed inputs'!$D$65:$D$69,MATCH($C212,'Fixed inputs'!$B$65:$B$69,0))))</f>
        <v/>
      </c>
      <c r="Q212" s="39">
        <f t="shared" ca="1" si="14"/>
        <v>0.70233268390290138</v>
      </c>
      <c r="R212" s="9"/>
    </row>
    <row r="213" spans="3:18" x14ac:dyDescent="0.6">
      <c r="C213" s="25" t="s">
        <v>6</v>
      </c>
      <c r="D213" s="26" t="s">
        <v>53</v>
      </c>
      <c r="E213" s="26">
        <f t="shared" si="15"/>
        <v>2029</v>
      </c>
      <c r="F213" s="27" t="str">
        <f t="shared" si="15"/>
        <v>Q2</v>
      </c>
      <c r="G213" s="18" t="s">
        <v>59</v>
      </c>
      <c r="H213" s="6" t="s">
        <v>92</v>
      </c>
      <c r="I213" s="6" t="s">
        <v>57</v>
      </c>
      <c r="J213" s="45">
        <v>5.7000000000000002E-2</v>
      </c>
      <c r="K213" s="18"/>
      <c r="L213" s="6"/>
      <c r="M213" s="6"/>
      <c r="N213" s="41"/>
      <c r="O213" s="34">
        <f ca="1">IF(H213="","",J213*(1/INDIRECT($H213))/INDEX('Fixed inputs'!$D$65:$D$69,MATCH($C213,'Fixed inputs'!$B$65:$B$69,0)))</f>
        <v>0.70233268390290138</v>
      </c>
      <c r="P213" s="35" t="str">
        <f ca="1">IF(L213="","",N213*(1/(INDIRECT($L213))/INDEX('Fixed inputs'!$D$65:$D$69,MATCH($C213,'Fixed inputs'!$B$65:$B$69,0))))</f>
        <v/>
      </c>
      <c r="Q213" s="39">
        <f t="shared" ca="1" si="14"/>
        <v>0.70233268390290138</v>
      </c>
      <c r="R213" s="9"/>
    </row>
    <row r="214" spans="3:18" x14ac:dyDescent="0.6">
      <c r="C214" s="25" t="s">
        <v>6</v>
      </c>
      <c r="D214" s="26" t="s">
        <v>53</v>
      </c>
      <c r="E214" s="26">
        <f t="shared" si="15"/>
        <v>2029</v>
      </c>
      <c r="F214" s="27" t="str">
        <f t="shared" si="15"/>
        <v>Q3</v>
      </c>
      <c r="G214" s="18" t="s">
        <v>59</v>
      </c>
      <c r="H214" s="6" t="s">
        <v>92</v>
      </c>
      <c r="I214" s="6" t="s">
        <v>57</v>
      </c>
      <c r="J214" s="45">
        <v>5.7000000000000002E-2</v>
      </c>
      <c r="K214" s="18"/>
      <c r="L214" s="6"/>
      <c r="M214" s="6"/>
      <c r="N214" s="41"/>
      <c r="O214" s="34">
        <f ca="1">IF(H214="","",J214*(1/INDIRECT($H214))/INDEX('Fixed inputs'!$D$65:$D$69,MATCH($C214,'Fixed inputs'!$B$65:$B$69,0)))</f>
        <v>0.70233268390290138</v>
      </c>
      <c r="P214" s="35" t="str">
        <f ca="1">IF(L214="","",N214*(1/(INDIRECT($L214))/INDEX('Fixed inputs'!$D$65:$D$69,MATCH($C214,'Fixed inputs'!$B$65:$B$69,0))))</f>
        <v/>
      </c>
      <c r="Q214" s="39">
        <f t="shared" ca="1" si="14"/>
        <v>0.70233268390290138</v>
      </c>
      <c r="R214" s="9"/>
    </row>
    <row r="215" spans="3:18" x14ac:dyDescent="0.6">
      <c r="C215" s="28" t="s">
        <v>6</v>
      </c>
      <c r="D215" s="23" t="s">
        <v>53</v>
      </c>
      <c r="E215" s="23">
        <f t="shared" ref="E215:F222" si="16">E163</f>
        <v>2029</v>
      </c>
      <c r="F215" s="29" t="str">
        <f t="shared" si="16"/>
        <v>Q4</v>
      </c>
      <c r="G215" s="15" t="s">
        <v>59</v>
      </c>
      <c r="H215" s="19" t="s">
        <v>92</v>
      </c>
      <c r="I215" s="19" t="s">
        <v>57</v>
      </c>
      <c r="J215" s="46">
        <v>5.7000000000000002E-2</v>
      </c>
      <c r="K215" s="15"/>
      <c r="L215" s="19"/>
      <c r="M215" s="19"/>
      <c r="N215" s="42"/>
      <c r="O215" s="37">
        <f ca="1">IF(H215="","",J215*(1/INDIRECT($H215))/INDEX('Fixed inputs'!$D$65:$D$69,MATCH($C215,'Fixed inputs'!$B$65:$B$69,0)))</f>
        <v>0.70233268390290138</v>
      </c>
      <c r="P215" s="24" t="str">
        <f ca="1">IF(L215="","",N215*(1/(INDIRECT($L215))/INDEX('Fixed inputs'!$D$65:$D$69,MATCH($C215,'Fixed inputs'!$B$65:$B$69,0))))</f>
        <v/>
      </c>
      <c r="Q215" s="40">
        <f t="shared" ca="1" si="14"/>
        <v>0.70233268390290138</v>
      </c>
      <c r="R215" s="9"/>
    </row>
    <row r="216" spans="3:18" x14ac:dyDescent="0.6">
      <c r="C216" s="25" t="s">
        <v>6</v>
      </c>
      <c r="D216" s="26" t="s">
        <v>60</v>
      </c>
      <c r="E216" s="26">
        <f t="shared" si="16"/>
        <v>2017</v>
      </c>
      <c r="F216" s="27" t="str">
        <f t="shared" si="16"/>
        <v>Q1</v>
      </c>
      <c r="G216" s="18" t="s">
        <v>61</v>
      </c>
      <c r="H216" s="6" t="s">
        <v>92</v>
      </c>
      <c r="I216" s="6" t="s">
        <v>57</v>
      </c>
      <c r="J216" s="45">
        <v>8.9415958333333313E-3</v>
      </c>
      <c r="K216" s="18"/>
      <c r="L216" s="6"/>
      <c r="M216" s="6"/>
      <c r="N216" s="41"/>
      <c r="O216" s="57">
        <f ca="1">IF(H216="","",J216*(1/INDIRECT($H216))/INDEX('Fixed inputs'!$D$65:$D$69,MATCH($C216,'Fixed inputs'!$B$65:$B$69,0)))</f>
        <v>0.11017499999999998</v>
      </c>
      <c r="P216" s="58" t="str">
        <f ca="1">IF(L216="","",N216*(1/(INDIRECT($L216))/INDEX('Fixed inputs'!$D$65:$D$69,MATCH($C216,'Fixed inputs'!$B$65:$B$69,0))))</f>
        <v/>
      </c>
      <c r="Q216" s="61">
        <f t="shared" ca="1" si="14"/>
        <v>0.11017499999999998</v>
      </c>
      <c r="R216" s="9"/>
    </row>
    <row r="217" spans="3:18" x14ac:dyDescent="0.6">
      <c r="C217" s="25" t="s">
        <v>6</v>
      </c>
      <c r="D217" s="26" t="s">
        <v>60</v>
      </c>
      <c r="E217" s="26">
        <f t="shared" si="16"/>
        <v>2017</v>
      </c>
      <c r="F217" s="27" t="str">
        <f t="shared" si="16"/>
        <v>Q2</v>
      </c>
      <c r="G217" s="18" t="s">
        <v>61</v>
      </c>
      <c r="H217" s="6" t="s">
        <v>92</v>
      </c>
      <c r="I217" s="6" t="s">
        <v>57</v>
      </c>
      <c r="J217" s="45">
        <v>8.9415958333333313E-3</v>
      </c>
      <c r="K217" s="18"/>
      <c r="L217" s="6"/>
      <c r="M217" s="6"/>
      <c r="N217" s="41"/>
      <c r="O217" s="34">
        <f ca="1">IF(H217="","",J217*(1/INDIRECT($H217))/INDEX('Fixed inputs'!$D$65:$D$69,MATCH($C217,'Fixed inputs'!$B$65:$B$69,0)))</f>
        <v>0.11017499999999998</v>
      </c>
      <c r="P217" s="35" t="str">
        <f ca="1">IF(L217="","",N217*(1/(INDIRECT($L217))/INDEX('Fixed inputs'!$D$65:$D$69,MATCH($C217,'Fixed inputs'!$B$65:$B$69,0))))</f>
        <v/>
      </c>
      <c r="Q217" s="39">
        <f t="shared" ca="1" si="14"/>
        <v>0.11017499999999998</v>
      </c>
      <c r="R217" s="9"/>
    </row>
    <row r="218" spans="3:18" x14ac:dyDescent="0.6">
      <c r="C218" s="25" t="s">
        <v>6</v>
      </c>
      <c r="D218" s="26" t="s">
        <v>60</v>
      </c>
      <c r="E218" s="26">
        <f t="shared" si="16"/>
        <v>2017</v>
      </c>
      <c r="F218" s="27" t="str">
        <f t="shared" si="16"/>
        <v>Q3</v>
      </c>
      <c r="G218" s="18" t="s">
        <v>61</v>
      </c>
      <c r="H218" s="6" t="s">
        <v>92</v>
      </c>
      <c r="I218" s="6" t="s">
        <v>57</v>
      </c>
      <c r="J218" s="45">
        <v>8.9415958333333313E-3</v>
      </c>
      <c r="K218" s="18"/>
      <c r="L218" s="6"/>
      <c r="M218" s="6"/>
      <c r="N218" s="41"/>
      <c r="O218" s="34">
        <f ca="1">IF(H218="","",J218*(1/INDIRECT($H218))/INDEX('Fixed inputs'!$D$65:$D$69,MATCH($C218,'Fixed inputs'!$B$65:$B$69,0)))</f>
        <v>0.11017499999999998</v>
      </c>
      <c r="P218" s="35" t="str">
        <f ca="1">IF(L218="","",N218*(1/(INDIRECT($L218))/INDEX('Fixed inputs'!$D$65:$D$69,MATCH($C218,'Fixed inputs'!$B$65:$B$69,0))))</f>
        <v/>
      </c>
      <c r="Q218" s="39">
        <f t="shared" ca="1" si="14"/>
        <v>0.11017499999999998</v>
      </c>
      <c r="R218" s="9"/>
    </row>
    <row r="219" spans="3:18" x14ac:dyDescent="0.6">
      <c r="C219" s="25" t="s">
        <v>6</v>
      </c>
      <c r="D219" s="26" t="s">
        <v>60</v>
      </c>
      <c r="E219" s="26">
        <f t="shared" si="16"/>
        <v>2017</v>
      </c>
      <c r="F219" s="27" t="str">
        <f t="shared" si="16"/>
        <v>Q4</v>
      </c>
      <c r="G219" s="18" t="s">
        <v>61</v>
      </c>
      <c r="H219" s="6" t="s">
        <v>92</v>
      </c>
      <c r="I219" s="6" t="s">
        <v>57</v>
      </c>
      <c r="J219" s="45">
        <v>8.9415958333333313E-3</v>
      </c>
      <c r="K219" s="18"/>
      <c r="L219" s="6"/>
      <c r="M219" s="6"/>
      <c r="N219" s="41"/>
      <c r="O219" s="34">
        <f ca="1">IF(H219="","",J219*(1/INDIRECT($H219))/INDEX('Fixed inputs'!$D$65:$D$69,MATCH($C219,'Fixed inputs'!$B$65:$B$69,0)))</f>
        <v>0.11017499999999998</v>
      </c>
      <c r="P219" s="35" t="str">
        <f ca="1">IF(L219="","",N219*(1/(INDIRECT($L219))/INDEX('Fixed inputs'!$D$65:$D$69,MATCH($C219,'Fixed inputs'!$B$65:$B$69,0))))</f>
        <v/>
      </c>
      <c r="Q219" s="39">
        <f t="shared" ca="1" si="14"/>
        <v>0.11017499999999998</v>
      </c>
      <c r="R219" s="9"/>
    </row>
    <row r="220" spans="3:18" x14ac:dyDescent="0.6">
      <c r="C220" s="25" t="s">
        <v>6</v>
      </c>
      <c r="D220" s="26" t="s">
        <v>60</v>
      </c>
      <c r="E220" s="26">
        <f t="shared" si="16"/>
        <v>2018</v>
      </c>
      <c r="F220" s="27" t="str">
        <f t="shared" si="16"/>
        <v>Q1</v>
      </c>
      <c r="G220" s="18" t="s">
        <v>61</v>
      </c>
      <c r="H220" s="6" t="s">
        <v>92</v>
      </c>
      <c r="I220" s="6" t="s">
        <v>57</v>
      </c>
      <c r="J220" s="45">
        <v>8.9415958333333313E-3</v>
      </c>
      <c r="K220" s="18"/>
      <c r="L220" s="6"/>
      <c r="M220" s="6"/>
      <c r="N220" s="41"/>
      <c r="O220" s="34">
        <f ca="1">IF(H220="","",J220*(1/INDIRECT($H220))/INDEX('Fixed inputs'!$D$65:$D$69,MATCH($C220,'Fixed inputs'!$B$65:$B$69,0)))</f>
        <v>0.11017499999999998</v>
      </c>
      <c r="P220" s="35" t="str">
        <f ca="1">IF(L220="","",N220*(1/(INDIRECT($L220))/INDEX('Fixed inputs'!$D$65:$D$69,MATCH($C220,'Fixed inputs'!$B$65:$B$69,0))))</f>
        <v/>
      </c>
      <c r="Q220" s="39">
        <f t="shared" ca="1" si="14"/>
        <v>0.11017499999999998</v>
      </c>
      <c r="R220" s="9"/>
    </row>
    <row r="221" spans="3:18" x14ac:dyDescent="0.6">
      <c r="C221" s="25" t="s">
        <v>6</v>
      </c>
      <c r="D221" s="26" t="s">
        <v>60</v>
      </c>
      <c r="E221" s="26">
        <f t="shared" si="16"/>
        <v>2018</v>
      </c>
      <c r="F221" s="27" t="str">
        <f t="shared" si="16"/>
        <v>Q2</v>
      </c>
      <c r="G221" s="18" t="s">
        <v>61</v>
      </c>
      <c r="H221" s="6" t="s">
        <v>92</v>
      </c>
      <c r="I221" s="6" t="s">
        <v>57</v>
      </c>
      <c r="J221" s="45">
        <v>8.9415958333333313E-3</v>
      </c>
      <c r="K221" s="18"/>
      <c r="L221" s="6"/>
      <c r="M221" s="6"/>
      <c r="N221" s="41"/>
      <c r="O221" s="34">
        <f ca="1">IF(H221="","",J221*(1/INDIRECT($H221))/INDEX('Fixed inputs'!$D$65:$D$69,MATCH($C221,'Fixed inputs'!$B$65:$B$69,0)))</f>
        <v>0.11017499999999998</v>
      </c>
      <c r="P221" s="35" t="str">
        <f ca="1">IF(L221="","",N221*(1/(INDIRECT($L221))/INDEX('Fixed inputs'!$D$65:$D$69,MATCH($C221,'Fixed inputs'!$B$65:$B$69,0))))</f>
        <v/>
      </c>
      <c r="Q221" s="39">
        <f t="shared" ca="1" si="14"/>
        <v>0.11017499999999998</v>
      </c>
      <c r="R221" s="9"/>
    </row>
    <row r="222" spans="3:18" x14ac:dyDescent="0.6">
      <c r="C222" s="25" t="s">
        <v>6</v>
      </c>
      <c r="D222" s="26" t="s">
        <v>60</v>
      </c>
      <c r="E222" s="26">
        <f t="shared" si="16"/>
        <v>2018</v>
      </c>
      <c r="F222" s="27" t="str">
        <f t="shared" si="16"/>
        <v>Q3</v>
      </c>
      <c r="G222" s="18" t="s">
        <v>61</v>
      </c>
      <c r="H222" s="6" t="s">
        <v>92</v>
      </c>
      <c r="I222" s="6" t="s">
        <v>57</v>
      </c>
      <c r="J222" s="45">
        <v>8.9415958333333313E-3</v>
      </c>
      <c r="K222" s="18"/>
      <c r="L222" s="6"/>
      <c r="M222" s="6"/>
      <c r="N222" s="41"/>
      <c r="O222" s="34">
        <f ca="1">IF(H222="","",J222*(1/INDIRECT($H222))/INDEX('Fixed inputs'!$D$65:$D$69,MATCH($C222,'Fixed inputs'!$B$65:$B$69,0)))</f>
        <v>0.11017499999999998</v>
      </c>
      <c r="P222" s="35" t="str">
        <f ca="1">IF(L222="","",N222*(1/(INDIRECT($L222))/INDEX('Fixed inputs'!$D$65:$D$69,MATCH($C222,'Fixed inputs'!$B$65:$B$69,0))))</f>
        <v/>
      </c>
      <c r="Q222" s="39">
        <f t="shared" ca="1" si="14"/>
        <v>0.11017499999999998</v>
      </c>
      <c r="R222" s="9"/>
    </row>
    <row r="223" spans="3:18" x14ac:dyDescent="0.6">
      <c r="C223" s="25" t="s">
        <v>6</v>
      </c>
      <c r="D223" s="26" t="s">
        <v>60</v>
      </c>
      <c r="E223" s="26">
        <f t="shared" ref="E223:F242" si="17">E171</f>
        <v>2018</v>
      </c>
      <c r="F223" s="27" t="str">
        <f t="shared" si="17"/>
        <v>Q4</v>
      </c>
      <c r="G223" s="18" t="s">
        <v>61</v>
      </c>
      <c r="H223" s="6" t="s">
        <v>92</v>
      </c>
      <c r="I223" s="6" t="s">
        <v>57</v>
      </c>
      <c r="J223" s="45">
        <v>8.9415958333333313E-3</v>
      </c>
      <c r="K223" s="18"/>
      <c r="L223" s="6"/>
      <c r="M223" s="6"/>
      <c r="N223" s="41"/>
      <c r="O223" s="34">
        <f ca="1">IF(H223="","",J223*(1/INDIRECT($H223))/INDEX('Fixed inputs'!$D$65:$D$69,MATCH($C223,'Fixed inputs'!$B$65:$B$69,0)))</f>
        <v>0.11017499999999998</v>
      </c>
      <c r="P223" s="35" t="str">
        <f ca="1">IF(L223="","",N223*(1/(INDIRECT($L223))/INDEX('Fixed inputs'!$D$65:$D$69,MATCH($C223,'Fixed inputs'!$B$65:$B$69,0))))</f>
        <v/>
      </c>
      <c r="Q223" s="39">
        <f t="shared" ca="1" si="14"/>
        <v>0.11017499999999998</v>
      </c>
      <c r="R223" s="9"/>
    </row>
    <row r="224" spans="3:18" x14ac:dyDescent="0.6">
      <c r="C224" s="25" t="s">
        <v>6</v>
      </c>
      <c r="D224" s="26" t="s">
        <v>60</v>
      </c>
      <c r="E224" s="26">
        <f t="shared" si="17"/>
        <v>2019</v>
      </c>
      <c r="F224" s="27" t="str">
        <f t="shared" si="17"/>
        <v>Q1</v>
      </c>
      <c r="G224" s="18" t="s">
        <v>61</v>
      </c>
      <c r="H224" s="6" t="s">
        <v>92</v>
      </c>
      <c r="I224" s="6" t="s">
        <v>57</v>
      </c>
      <c r="J224" s="45">
        <v>8.9415958333333313E-3</v>
      </c>
      <c r="K224" s="18"/>
      <c r="L224" s="6"/>
      <c r="M224" s="6"/>
      <c r="N224" s="41"/>
      <c r="O224" s="34">
        <f ca="1">IF(H224="","",J224*(1/INDIRECT($H224))/INDEX('Fixed inputs'!$D$65:$D$69,MATCH($C224,'Fixed inputs'!$B$65:$B$69,0)))</f>
        <v>0.11017499999999998</v>
      </c>
      <c r="P224" s="35" t="str">
        <f ca="1">IF(L224="","",N224*(1/(INDIRECT($L224))/INDEX('Fixed inputs'!$D$65:$D$69,MATCH($C224,'Fixed inputs'!$B$65:$B$69,0))))</f>
        <v/>
      </c>
      <c r="Q224" s="39">
        <f t="shared" ca="1" si="14"/>
        <v>0.11017499999999998</v>
      </c>
      <c r="R224" s="9"/>
    </row>
    <row r="225" spans="3:18" x14ac:dyDescent="0.6">
      <c r="C225" s="25" t="s">
        <v>6</v>
      </c>
      <c r="D225" s="26" t="s">
        <v>60</v>
      </c>
      <c r="E225" s="26">
        <f t="shared" si="17"/>
        <v>2019</v>
      </c>
      <c r="F225" s="27" t="str">
        <f t="shared" si="17"/>
        <v>Q2</v>
      </c>
      <c r="G225" s="18" t="s">
        <v>61</v>
      </c>
      <c r="H225" s="6" t="s">
        <v>92</v>
      </c>
      <c r="I225" s="6" t="s">
        <v>57</v>
      </c>
      <c r="J225" s="45">
        <v>8.9415958333333313E-3</v>
      </c>
      <c r="K225" s="18"/>
      <c r="L225" s="6"/>
      <c r="M225" s="6"/>
      <c r="N225" s="41"/>
      <c r="O225" s="34">
        <f ca="1">IF(H225="","",J225*(1/INDIRECT($H225))/INDEX('Fixed inputs'!$D$65:$D$69,MATCH($C225,'Fixed inputs'!$B$65:$B$69,0)))</f>
        <v>0.11017499999999998</v>
      </c>
      <c r="P225" s="35" t="str">
        <f ca="1">IF(L225="","",N225*(1/(INDIRECT($L225))/INDEX('Fixed inputs'!$D$65:$D$69,MATCH($C225,'Fixed inputs'!$B$65:$B$69,0))))</f>
        <v/>
      </c>
      <c r="Q225" s="39">
        <f t="shared" ca="1" si="14"/>
        <v>0.11017499999999998</v>
      </c>
      <c r="R225" s="9"/>
    </row>
    <row r="226" spans="3:18" x14ac:dyDescent="0.6">
      <c r="C226" s="25" t="s">
        <v>6</v>
      </c>
      <c r="D226" s="26" t="s">
        <v>60</v>
      </c>
      <c r="E226" s="26">
        <f t="shared" si="17"/>
        <v>2019</v>
      </c>
      <c r="F226" s="27" t="str">
        <f t="shared" si="17"/>
        <v>Q3</v>
      </c>
      <c r="G226" s="18" t="s">
        <v>61</v>
      </c>
      <c r="H226" s="6" t="s">
        <v>92</v>
      </c>
      <c r="I226" s="6" t="s">
        <v>57</v>
      </c>
      <c r="J226" s="45">
        <v>8.9415958333333313E-3</v>
      </c>
      <c r="K226" s="18"/>
      <c r="L226" s="6"/>
      <c r="M226" s="6"/>
      <c r="N226" s="41"/>
      <c r="O226" s="34">
        <f ca="1">IF(H226="","",J226*(1/INDIRECT($H226))/INDEX('Fixed inputs'!$D$65:$D$69,MATCH($C226,'Fixed inputs'!$B$65:$B$69,0)))</f>
        <v>0.11017499999999998</v>
      </c>
      <c r="P226" s="35" t="str">
        <f ca="1">IF(L226="","",N226*(1/(INDIRECT($L226))/INDEX('Fixed inputs'!$D$65:$D$69,MATCH($C226,'Fixed inputs'!$B$65:$B$69,0))))</f>
        <v/>
      </c>
      <c r="Q226" s="39">
        <f t="shared" ca="1" si="14"/>
        <v>0.11017499999999998</v>
      </c>
      <c r="R226" s="9"/>
    </row>
    <row r="227" spans="3:18" x14ac:dyDescent="0.6">
      <c r="C227" s="25" t="s">
        <v>6</v>
      </c>
      <c r="D227" s="26" t="s">
        <v>60</v>
      </c>
      <c r="E227" s="26">
        <f t="shared" si="17"/>
        <v>2019</v>
      </c>
      <c r="F227" s="27" t="str">
        <f t="shared" si="17"/>
        <v>Q4</v>
      </c>
      <c r="G227" s="18" t="s">
        <v>61</v>
      </c>
      <c r="H227" s="6" t="s">
        <v>92</v>
      </c>
      <c r="I227" s="6" t="s">
        <v>57</v>
      </c>
      <c r="J227" s="45">
        <v>8.9415958333333313E-3</v>
      </c>
      <c r="K227" s="18"/>
      <c r="L227" s="6"/>
      <c r="M227" s="6"/>
      <c r="N227" s="41"/>
      <c r="O227" s="34">
        <f ca="1">IF(H227="","",J227*(1/INDIRECT($H227))/INDEX('Fixed inputs'!$D$65:$D$69,MATCH($C227,'Fixed inputs'!$B$65:$B$69,0)))</f>
        <v>0.11017499999999998</v>
      </c>
      <c r="P227" s="35" t="str">
        <f ca="1">IF(L227="","",N227*(1/(INDIRECT($L227))/INDEX('Fixed inputs'!$D$65:$D$69,MATCH($C227,'Fixed inputs'!$B$65:$B$69,0))))</f>
        <v/>
      </c>
      <c r="Q227" s="39">
        <f t="shared" ca="1" si="14"/>
        <v>0.11017499999999998</v>
      </c>
      <c r="R227" s="9"/>
    </row>
    <row r="228" spans="3:18" x14ac:dyDescent="0.6">
      <c r="C228" s="25" t="s">
        <v>6</v>
      </c>
      <c r="D228" s="26" t="s">
        <v>60</v>
      </c>
      <c r="E228" s="26">
        <f t="shared" si="17"/>
        <v>2020</v>
      </c>
      <c r="F228" s="27" t="str">
        <f t="shared" si="17"/>
        <v>Q1</v>
      </c>
      <c r="G228" s="18" t="s">
        <v>61</v>
      </c>
      <c r="H228" s="6" t="s">
        <v>92</v>
      </c>
      <c r="I228" s="6" t="s">
        <v>57</v>
      </c>
      <c r="J228" s="45">
        <v>8.9415958333333313E-3</v>
      </c>
      <c r="K228" s="18"/>
      <c r="L228" s="6"/>
      <c r="M228" s="6"/>
      <c r="N228" s="41"/>
      <c r="O228" s="34">
        <f ca="1">IF(H228="","",J228*(1/INDIRECT($H228))/INDEX('Fixed inputs'!$D$65:$D$69,MATCH($C228,'Fixed inputs'!$B$65:$B$69,0)))</f>
        <v>0.11017499999999998</v>
      </c>
      <c r="P228" s="35" t="str">
        <f ca="1">IF(L228="","",N228*(1/(INDIRECT($L228))/INDEX('Fixed inputs'!$D$65:$D$69,MATCH($C228,'Fixed inputs'!$B$65:$B$69,0))))</f>
        <v/>
      </c>
      <c r="Q228" s="39">
        <f t="shared" ca="1" si="14"/>
        <v>0.11017499999999998</v>
      </c>
      <c r="R228" s="9"/>
    </row>
    <row r="229" spans="3:18" x14ac:dyDescent="0.6">
      <c r="C229" s="25" t="s">
        <v>6</v>
      </c>
      <c r="D229" s="26" t="s">
        <v>60</v>
      </c>
      <c r="E229" s="26">
        <f t="shared" si="17"/>
        <v>2020</v>
      </c>
      <c r="F229" s="27" t="str">
        <f t="shared" si="17"/>
        <v>Q2</v>
      </c>
      <c r="G229" s="18" t="s">
        <v>61</v>
      </c>
      <c r="H229" s="6" t="s">
        <v>92</v>
      </c>
      <c r="I229" s="6" t="s">
        <v>57</v>
      </c>
      <c r="J229" s="45">
        <v>8.9415958333333313E-3</v>
      </c>
      <c r="K229" s="18"/>
      <c r="L229" s="6"/>
      <c r="M229" s="6"/>
      <c r="N229" s="41"/>
      <c r="O229" s="34">
        <f ca="1">IF(H229="","",J229*(1/INDIRECT($H229))/INDEX('Fixed inputs'!$D$65:$D$69,MATCH($C229,'Fixed inputs'!$B$65:$B$69,0)))</f>
        <v>0.11017499999999998</v>
      </c>
      <c r="P229" s="35" t="str">
        <f ca="1">IF(L229="","",N229*(1/(INDIRECT($L229))/INDEX('Fixed inputs'!$D$65:$D$69,MATCH($C229,'Fixed inputs'!$B$65:$B$69,0))))</f>
        <v/>
      </c>
      <c r="Q229" s="39">
        <f t="shared" ca="1" si="14"/>
        <v>0.11017499999999998</v>
      </c>
      <c r="R229" s="9"/>
    </row>
    <row r="230" spans="3:18" x14ac:dyDescent="0.6">
      <c r="C230" s="25" t="s">
        <v>6</v>
      </c>
      <c r="D230" s="26" t="s">
        <v>60</v>
      </c>
      <c r="E230" s="26">
        <f t="shared" si="17"/>
        <v>2020</v>
      </c>
      <c r="F230" s="27" t="str">
        <f t="shared" si="17"/>
        <v>Q3</v>
      </c>
      <c r="G230" s="18" t="s">
        <v>61</v>
      </c>
      <c r="H230" s="6" t="s">
        <v>92</v>
      </c>
      <c r="I230" s="6" t="s">
        <v>57</v>
      </c>
      <c r="J230" s="45">
        <v>8.9415958333333313E-3</v>
      </c>
      <c r="K230" s="18"/>
      <c r="L230" s="6"/>
      <c r="M230" s="6"/>
      <c r="N230" s="41"/>
      <c r="O230" s="34">
        <f ca="1">IF(H230="","",J230*(1/INDIRECT($H230))/INDEX('Fixed inputs'!$D$65:$D$69,MATCH($C230,'Fixed inputs'!$B$65:$B$69,0)))</f>
        <v>0.11017499999999998</v>
      </c>
      <c r="P230" s="35" t="str">
        <f ca="1">IF(L230="","",N230*(1/(INDIRECT($L230))/INDEX('Fixed inputs'!$D$65:$D$69,MATCH($C230,'Fixed inputs'!$B$65:$B$69,0))))</f>
        <v/>
      </c>
      <c r="Q230" s="39">
        <f t="shared" ca="1" si="14"/>
        <v>0.11017499999999998</v>
      </c>
      <c r="R230" s="9"/>
    </row>
    <row r="231" spans="3:18" x14ac:dyDescent="0.6">
      <c r="C231" s="25" t="s">
        <v>6</v>
      </c>
      <c r="D231" s="26" t="s">
        <v>60</v>
      </c>
      <c r="E231" s="26">
        <f t="shared" si="17"/>
        <v>2020</v>
      </c>
      <c r="F231" s="27" t="str">
        <f t="shared" si="17"/>
        <v>Q4</v>
      </c>
      <c r="G231" s="18" t="s">
        <v>61</v>
      </c>
      <c r="H231" s="6" t="s">
        <v>92</v>
      </c>
      <c r="I231" s="6" t="s">
        <v>57</v>
      </c>
      <c r="J231" s="45">
        <v>8.9415958333333313E-3</v>
      </c>
      <c r="K231" s="18"/>
      <c r="L231" s="6"/>
      <c r="M231" s="6"/>
      <c r="N231" s="41"/>
      <c r="O231" s="34">
        <f ca="1">IF(H231="","",J231*(1/INDIRECT($H231))/INDEX('Fixed inputs'!$D$65:$D$69,MATCH($C231,'Fixed inputs'!$B$65:$B$69,0)))</f>
        <v>0.11017499999999998</v>
      </c>
      <c r="P231" s="35" t="str">
        <f ca="1">IF(L231="","",N231*(1/(INDIRECT($L231))/INDEX('Fixed inputs'!$D$65:$D$69,MATCH($C231,'Fixed inputs'!$B$65:$B$69,0))))</f>
        <v/>
      </c>
      <c r="Q231" s="39">
        <f t="shared" ca="1" si="14"/>
        <v>0.11017499999999998</v>
      </c>
      <c r="R231" s="9"/>
    </row>
    <row r="232" spans="3:18" x14ac:dyDescent="0.6">
      <c r="C232" s="25" t="s">
        <v>6</v>
      </c>
      <c r="D232" s="26" t="s">
        <v>60</v>
      </c>
      <c r="E232" s="26">
        <f t="shared" si="17"/>
        <v>2021</v>
      </c>
      <c r="F232" s="27" t="str">
        <f t="shared" si="17"/>
        <v>Q1</v>
      </c>
      <c r="G232" s="18" t="s">
        <v>61</v>
      </c>
      <c r="H232" s="6" t="s">
        <v>92</v>
      </c>
      <c r="I232" s="6" t="s">
        <v>57</v>
      </c>
      <c r="J232" s="45">
        <v>8.9415958333333313E-3</v>
      </c>
      <c r="K232" s="18"/>
      <c r="L232" s="6"/>
      <c r="M232" s="6"/>
      <c r="N232" s="41"/>
      <c r="O232" s="34">
        <f ca="1">IF(H232="","",J232*(1/INDIRECT($H232))/INDEX('Fixed inputs'!$D$65:$D$69,MATCH($C232,'Fixed inputs'!$B$65:$B$69,0)))</f>
        <v>0.11017499999999998</v>
      </c>
      <c r="P232" s="35" t="str">
        <f ca="1">IF(L232="","",N232*(1/(INDIRECT($L232))/INDEX('Fixed inputs'!$D$65:$D$69,MATCH($C232,'Fixed inputs'!$B$65:$B$69,0))))</f>
        <v/>
      </c>
      <c r="Q232" s="39">
        <f t="shared" ca="1" si="14"/>
        <v>0.11017499999999998</v>
      </c>
      <c r="R232" s="9"/>
    </row>
    <row r="233" spans="3:18" x14ac:dyDescent="0.6">
      <c r="C233" s="25" t="s">
        <v>6</v>
      </c>
      <c r="D233" s="26" t="s">
        <v>60</v>
      </c>
      <c r="E233" s="26">
        <f t="shared" si="17"/>
        <v>2021</v>
      </c>
      <c r="F233" s="27" t="str">
        <f t="shared" si="17"/>
        <v>Q2</v>
      </c>
      <c r="G233" s="18" t="s">
        <v>61</v>
      </c>
      <c r="H233" s="6" t="s">
        <v>92</v>
      </c>
      <c r="I233" s="6" t="s">
        <v>57</v>
      </c>
      <c r="J233" s="45">
        <v>8.9415958333333313E-3</v>
      </c>
      <c r="K233" s="18"/>
      <c r="L233" s="6"/>
      <c r="M233" s="6"/>
      <c r="N233" s="41"/>
      <c r="O233" s="34">
        <f ca="1">IF(H233="","",J233*(1/INDIRECT($H233))/INDEX('Fixed inputs'!$D$65:$D$69,MATCH($C233,'Fixed inputs'!$B$65:$B$69,0)))</f>
        <v>0.11017499999999998</v>
      </c>
      <c r="P233" s="35" t="str">
        <f ca="1">IF(L233="","",N233*(1/(INDIRECT($L233))/INDEX('Fixed inputs'!$D$65:$D$69,MATCH($C233,'Fixed inputs'!$B$65:$B$69,0))))</f>
        <v/>
      </c>
      <c r="Q233" s="39">
        <f t="shared" ca="1" si="14"/>
        <v>0.11017499999999998</v>
      </c>
      <c r="R233" s="9"/>
    </row>
    <row r="234" spans="3:18" x14ac:dyDescent="0.6">
      <c r="C234" s="25" t="s">
        <v>6</v>
      </c>
      <c r="D234" s="26" t="s">
        <v>60</v>
      </c>
      <c r="E234" s="26">
        <f t="shared" si="17"/>
        <v>2021</v>
      </c>
      <c r="F234" s="27" t="str">
        <f t="shared" si="17"/>
        <v>Q3</v>
      </c>
      <c r="G234" s="18" t="s">
        <v>61</v>
      </c>
      <c r="H234" s="6" t="s">
        <v>92</v>
      </c>
      <c r="I234" s="6" t="s">
        <v>57</v>
      </c>
      <c r="J234" s="45">
        <v>8.9415958333333313E-3</v>
      </c>
      <c r="K234" s="18"/>
      <c r="L234" s="6"/>
      <c r="M234" s="6"/>
      <c r="N234" s="41"/>
      <c r="O234" s="34">
        <f ca="1">IF(H234="","",J234*(1/INDIRECT($H234))/INDEX('Fixed inputs'!$D$65:$D$69,MATCH($C234,'Fixed inputs'!$B$65:$B$69,0)))</f>
        <v>0.11017499999999998</v>
      </c>
      <c r="P234" s="35" t="str">
        <f ca="1">IF(L234="","",N234*(1/(INDIRECT($L234))/INDEX('Fixed inputs'!$D$65:$D$69,MATCH($C234,'Fixed inputs'!$B$65:$B$69,0))))</f>
        <v/>
      </c>
      <c r="Q234" s="39">
        <f t="shared" ca="1" si="14"/>
        <v>0.11017499999999998</v>
      </c>
      <c r="R234" s="9"/>
    </row>
    <row r="235" spans="3:18" x14ac:dyDescent="0.6">
      <c r="C235" s="25" t="s">
        <v>6</v>
      </c>
      <c r="D235" s="26" t="s">
        <v>60</v>
      </c>
      <c r="E235" s="26">
        <f t="shared" si="17"/>
        <v>2021</v>
      </c>
      <c r="F235" s="27" t="str">
        <f t="shared" si="17"/>
        <v>Q4</v>
      </c>
      <c r="G235" s="18" t="s">
        <v>61</v>
      </c>
      <c r="H235" s="6" t="s">
        <v>92</v>
      </c>
      <c r="I235" s="6" t="s">
        <v>57</v>
      </c>
      <c r="J235" s="45">
        <v>8.9415958333333313E-3</v>
      </c>
      <c r="K235" s="18"/>
      <c r="L235" s="6"/>
      <c r="M235" s="6"/>
      <c r="N235" s="41"/>
      <c r="O235" s="34">
        <f ca="1">IF(H235="","",J235*(1/INDIRECT($H235))/INDEX('Fixed inputs'!$D$65:$D$69,MATCH($C235,'Fixed inputs'!$B$65:$B$69,0)))</f>
        <v>0.11017499999999998</v>
      </c>
      <c r="P235" s="35" t="str">
        <f ca="1">IF(L235="","",N235*(1/(INDIRECT($L235))/INDEX('Fixed inputs'!$D$65:$D$69,MATCH($C235,'Fixed inputs'!$B$65:$B$69,0))))</f>
        <v/>
      </c>
      <c r="Q235" s="39">
        <f t="shared" ca="1" si="14"/>
        <v>0.11017499999999998</v>
      </c>
      <c r="R235" s="9"/>
    </row>
    <row r="236" spans="3:18" x14ac:dyDescent="0.6">
      <c r="C236" s="25" t="s">
        <v>6</v>
      </c>
      <c r="D236" s="26" t="s">
        <v>60</v>
      </c>
      <c r="E236" s="26">
        <f t="shared" si="17"/>
        <v>2022</v>
      </c>
      <c r="F236" s="27" t="str">
        <f t="shared" si="17"/>
        <v>Q1</v>
      </c>
      <c r="G236" s="18" t="s">
        <v>61</v>
      </c>
      <c r="H236" s="6" t="s">
        <v>92</v>
      </c>
      <c r="I236" s="6" t="s">
        <v>57</v>
      </c>
      <c r="J236" s="45">
        <v>8.9415958333333313E-3</v>
      </c>
      <c r="K236" s="18"/>
      <c r="L236" s="6"/>
      <c r="M236" s="6"/>
      <c r="N236" s="41"/>
      <c r="O236" s="34">
        <f ca="1">IF(H236="","",J236*(1/INDIRECT($H236))/INDEX('Fixed inputs'!$D$65:$D$69,MATCH($C236,'Fixed inputs'!$B$65:$B$69,0)))</f>
        <v>0.11017499999999998</v>
      </c>
      <c r="P236" s="35" t="str">
        <f ca="1">IF(L236="","",N236*(1/(INDIRECT($L236))/INDEX('Fixed inputs'!$D$65:$D$69,MATCH($C236,'Fixed inputs'!$B$65:$B$69,0))))</f>
        <v/>
      </c>
      <c r="Q236" s="39">
        <f t="shared" ca="1" si="14"/>
        <v>0.11017499999999998</v>
      </c>
      <c r="R236" s="9"/>
    </row>
    <row r="237" spans="3:18" x14ac:dyDescent="0.6">
      <c r="C237" s="25" t="s">
        <v>6</v>
      </c>
      <c r="D237" s="26" t="s">
        <v>60</v>
      </c>
      <c r="E237" s="26">
        <f t="shared" si="17"/>
        <v>2022</v>
      </c>
      <c r="F237" s="27" t="str">
        <f t="shared" si="17"/>
        <v>Q2</v>
      </c>
      <c r="G237" s="18" t="s">
        <v>61</v>
      </c>
      <c r="H237" s="6" t="s">
        <v>92</v>
      </c>
      <c r="I237" s="6" t="s">
        <v>57</v>
      </c>
      <c r="J237" s="45">
        <v>8.9415958333333313E-3</v>
      </c>
      <c r="K237" s="18"/>
      <c r="L237" s="6"/>
      <c r="M237" s="6"/>
      <c r="N237" s="41"/>
      <c r="O237" s="34">
        <f ca="1">IF(H237="","",J237*(1/INDIRECT($H237))/INDEX('Fixed inputs'!$D$65:$D$69,MATCH($C237,'Fixed inputs'!$B$65:$B$69,0)))</f>
        <v>0.11017499999999998</v>
      </c>
      <c r="P237" s="35" t="str">
        <f ca="1">IF(L237="","",N237*(1/(INDIRECT($L237))/INDEX('Fixed inputs'!$D$65:$D$69,MATCH($C237,'Fixed inputs'!$B$65:$B$69,0))))</f>
        <v/>
      </c>
      <c r="Q237" s="39">
        <f t="shared" ca="1" si="14"/>
        <v>0.11017499999999998</v>
      </c>
      <c r="R237" s="9"/>
    </row>
    <row r="238" spans="3:18" x14ac:dyDescent="0.6">
      <c r="C238" s="25" t="s">
        <v>6</v>
      </c>
      <c r="D238" s="26" t="s">
        <v>60</v>
      </c>
      <c r="E238" s="26">
        <f t="shared" si="17"/>
        <v>2022</v>
      </c>
      <c r="F238" s="27" t="str">
        <f t="shared" si="17"/>
        <v>Q3</v>
      </c>
      <c r="G238" s="18" t="s">
        <v>61</v>
      </c>
      <c r="H238" s="6" t="s">
        <v>92</v>
      </c>
      <c r="I238" s="6" t="s">
        <v>57</v>
      </c>
      <c r="J238" s="45">
        <v>8.9415958333333313E-3</v>
      </c>
      <c r="K238" s="18"/>
      <c r="L238" s="6"/>
      <c r="M238" s="6"/>
      <c r="N238" s="41"/>
      <c r="O238" s="34">
        <f ca="1">IF(H238="","",J238*(1/INDIRECT($H238))/INDEX('Fixed inputs'!$D$65:$D$69,MATCH($C238,'Fixed inputs'!$B$65:$B$69,0)))</f>
        <v>0.11017499999999998</v>
      </c>
      <c r="P238" s="35" t="str">
        <f ca="1">IF(L238="","",N238*(1/(INDIRECT($L238))/INDEX('Fixed inputs'!$D$65:$D$69,MATCH($C238,'Fixed inputs'!$B$65:$B$69,0))))</f>
        <v/>
      </c>
      <c r="Q238" s="39">
        <f t="shared" ca="1" si="14"/>
        <v>0.11017499999999998</v>
      </c>
      <c r="R238" s="9"/>
    </row>
    <row r="239" spans="3:18" x14ac:dyDescent="0.6">
      <c r="C239" s="25" t="s">
        <v>6</v>
      </c>
      <c r="D239" s="26" t="s">
        <v>60</v>
      </c>
      <c r="E239" s="26">
        <f t="shared" si="17"/>
        <v>2022</v>
      </c>
      <c r="F239" s="27" t="str">
        <f t="shared" si="17"/>
        <v>Q4</v>
      </c>
      <c r="G239" s="18" t="s">
        <v>61</v>
      </c>
      <c r="H239" s="6" t="s">
        <v>92</v>
      </c>
      <c r="I239" s="6" t="s">
        <v>57</v>
      </c>
      <c r="J239" s="45">
        <v>8.9415958333333313E-3</v>
      </c>
      <c r="K239" s="18"/>
      <c r="L239" s="6"/>
      <c r="M239" s="6"/>
      <c r="N239" s="41"/>
      <c r="O239" s="34">
        <f ca="1">IF(H239="","",J239*(1/INDIRECT($H239))/INDEX('Fixed inputs'!$D$65:$D$69,MATCH($C239,'Fixed inputs'!$B$65:$B$69,0)))</f>
        <v>0.11017499999999998</v>
      </c>
      <c r="P239" s="35" t="str">
        <f ca="1">IF(L239="","",N239*(1/(INDIRECT($L239))/INDEX('Fixed inputs'!$D$65:$D$69,MATCH($C239,'Fixed inputs'!$B$65:$B$69,0))))</f>
        <v/>
      </c>
      <c r="Q239" s="39">
        <f t="shared" ca="1" si="14"/>
        <v>0.11017499999999998</v>
      </c>
      <c r="R239" s="9"/>
    </row>
    <row r="240" spans="3:18" x14ac:dyDescent="0.6">
      <c r="C240" s="25" t="s">
        <v>6</v>
      </c>
      <c r="D240" s="26" t="s">
        <v>60</v>
      </c>
      <c r="E240" s="26">
        <f t="shared" si="17"/>
        <v>2023</v>
      </c>
      <c r="F240" s="27" t="str">
        <f t="shared" si="17"/>
        <v>Q1</v>
      </c>
      <c r="G240" s="18" t="s">
        <v>61</v>
      </c>
      <c r="H240" s="6" t="s">
        <v>92</v>
      </c>
      <c r="I240" s="6" t="s">
        <v>57</v>
      </c>
      <c r="J240" s="45">
        <v>8.9415958333333313E-3</v>
      </c>
      <c r="K240" s="18"/>
      <c r="L240" s="6"/>
      <c r="M240" s="6"/>
      <c r="N240" s="41"/>
      <c r="O240" s="34">
        <f ca="1">IF(H240="","",J240*(1/INDIRECT($H240))/INDEX('Fixed inputs'!$D$65:$D$69,MATCH($C240,'Fixed inputs'!$B$65:$B$69,0)))</f>
        <v>0.11017499999999998</v>
      </c>
      <c r="P240" s="35" t="str">
        <f ca="1">IF(L240="","",N240*(1/(INDIRECT($L240))/INDEX('Fixed inputs'!$D$65:$D$69,MATCH($C240,'Fixed inputs'!$B$65:$B$69,0))))</f>
        <v/>
      </c>
      <c r="Q240" s="39">
        <f t="shared" ca="1" si="14"/>
        <v>0.11017499999999998</v>
      </c>
      <c r="R240" s="9"/>
    </row>
    <row r="241" spans="3:18" x14ac:dyDescent="0.6">
      <c r="C241" s="25" t="s">
        <v>6</v>
      </c>
      <c r="D241" s="26" t="s">
        <v>60</v>
      </c>
      <c r="E241" s="26">
        <f t="shared" si="17"/>
        <v>2023</v>
      </c>
      <c r="F241" s="27" t="str">
        <f t="shared" si="17"/>
        <v>Q2</v>
      </c>
      <c r="G241" s="18" t="s">
        <v>61</v>
      </c>
      <c r="H241" s="6" t="s">
        <v>92</v>
      </c>
      <c r="I241" s="6" t="s">
        <v>57</v>
      </c>
      <c r="J241" s="45">
        <v>8.9415958333333313E-3</v>
      </c>
      <c r="K241" s="18"/>
      <c r="L241" s="6"/>
      <c r="M241" s="6"/>
      <c r="N241" s="41"/>
      <c r="O241" s="34">
        <f ca="1">IF(H241="","",J241*(1/INDIRECT($H241))/INDEX('Fixed inputs'!$D$65:$D$69,MATCH($C241,'Fixed inputs'!$B$65:$B$69,0)))</f>
        <v>0.11017499999999998</v>
      </c>
      <c r="P241" s="35" t="str">
        <f ca="1">IF(L241="","",N241*(1/(INDIRECT($L241))/INDEX('Fixed inputs'!$D$65:$D$69,MATCH($C241,'Fixed inputs'!$B$65:$B$69,0))))</f>
        <v/>
      </c>
      <c r="Q241" s="39">
        <f t="shared" ca="1" si="14"/>
        <v>0.11017499999999998</v>
      </c>
      <c r="R241" s="9"/>
    </row>
    <row r="242" spans="3:18" x14ac:dyDescent="0.6">
      <c r="C242" s="25" t="s">
        <v>6</v>
      </c>
      <c r="D242" s="26" t="s">
        <v>60</v>
      </c>
      <c r="E242" s="26">
        <f t="shared" si="17"/>
        <v>2023</v>
      </c>
      <c r="F242" s="27" t="str">
        <f t="shared" si="17"/>
        <v>Q3</v>
      </c>
      <c r="G242" s="18" t="s">
        <v>61</v>
      </c>
      <c r="H242" s="6" t="s">
        <v>92</v>
      </c>
      <c r="I242" s="6" t="s">
        <v>57</v>
      </c>
      <c r="J242" s="45">
        <v>8.9415958333333313E-3</v>
      </c>
      <c r="K242" s="18"/>
      <c r="L242" s="6"/>
      <c r="M242" s="6"/>
      <c r="N242" s="41"/>
      <c r="O242" s="34">
        <f ca="1">IF(H242="","",J242*(1/INDIRECT($H242))/INDEX('Fixed inputs'!$D$65:$D$69,MATCH($C242,'Fixed inputs'!$B$65:$B$69,0)))</f>
        <v>0.11017499999999998</v>
      </c>
      <c r="P242" s="35" t="str">
        <f ca="1">IF(L242="","",N242*(1/(INDIRECT($L242))/INDEX('Fixed inputs'!$D$65:$D$69,MATCH($C242,'Fixed inputs'!$B$65:$B$69,0))))</f>
        <v/>
      </c>
      <c r="Q242" s="39">
        <f t="shared" ca="1" si="14"/>
        <v>0.11017499999999998</v>
      </c>
      <c r="R242" s="9"/>
    </row>
    <row r="243" spans="3:18" x14ac:dyDescent="0.6">
      <c r="C243" s="25" t="s">
        <v>6</v>
      </c>
      <c r="D243" s="26" t="s">
        <v>60</v>
      </c>
      <c r="E243" s="26">
        <f t="shared" ref="E243:F262" si="18">E191</f>
        <v>2023</v>
      </c>
      <c r="F243" s="27" t="str">
        <f t="shared" si="18"/>
        <v>Q4</v>
      </c>
      <c r="G243" s="18" t="s">
        <v>61</v>
      </c>
      <c r="H243" s="6" t="s">
        <v>92</v>
      </c>
      <c r="I243" s="6" t="s">
        <v>57</v>
      </c>
      <c r="J243" s="45">
        <v>8.9415958333333313E-3</v>
      </c>
      <c r="K243" s="18"/>
      <c r="L243" s="6"/>
      <c r="M243" s="6"/>
      <c r="N243" s="41"/>
      <c r="O243" s="34">
        <f ca="1">IF(H243="","",J243*(1/INDIRECT($H243))/INDEX('Fixed inputs'!$D$65:$D$69,MATCH($C243,'Fixed inputs'!$B$65:$B$69,0)))</f>
        <v>0.11017499999999998</v>
      </c>
      <c r="P243" s="35" t="str">
        <f ca="1">IF(L243="","",N243*(1/(INDIRECT($L243))/INDEX('Fixed inputs'!$D$65:$D$69,MATCH($C243,'Fixed inputs'!$B$65:$B$69,0))))</f>
        <v/>
      </c>
      <c r="Q243" s="39">
        <f t="shared" ca="1" si="14"/>
        <v>0.11017499999999998</v>
      </c>
      <c r="R243" s="9"/>
    </row>
    <row r="244" spans="3:18" x14ac:dyDescent="0.6">
      <c r="C244" s="25" t="s">
        <v>6</v>
      </c>
      <c r="D244" s="26" t="s">
        <v>60</v>
      </c>
      <c r="E244" s="26">
        <f t="shared" si="18"/>
        <v>2024</v>
      </c>
      <c r="F244" s="27" t="str">
        <f t="shared" si="18"/>
        <v>Q1</v>
      </c>
      <c r="G244" s="18" t="s">
        <v>61</v>
      </c>
      <c r="H244" s="6" t="s">
        <v>92</v>
      </c>
      <c r="I244" s="6" t="s">
        <v>57</v>
      </c>
      <c r="J244" s="45">
        <v>8.9415958333333313E-3</v>
      </c>
      <c r="K244" s="18"/>
      <c r="L244" s="6"/>
      <c r="M244" s="6"/>
      <c r="N244" s="41"/>
      <c r="O244" s="34">
        <f ca="1">IF(H244="","",J244*(1/INDIRECT($H244))/INDEX('Fixed inputs'!$D$65:$D$69,MATCH($C244,'Fixed inputs'!$B$65:$B$69,0)))</f>
        <v>0.11017499999999998</v>
      </c>
      <c r="P244" s="35" t="str">
        <f ca="1">IF(L244="","",N244*(1/(INDIRECT($L244))/INDEX('Fixed inputs'!$D$65:$D$69,MATCH($C244,'Fixed inputs'!$B$65:$B$69,0))))</f>
        <v/>
      </c>
      <c r="Q244" s="39">
        <f t="shared" ca="1" si="14"/>
        <v>0.11017499999999998</v>
      </c>
      <c r="R244" s="9"/>
    </row>
    <row r="245" spans="3:18" x14ac:dyDescent="0.6">
      <c r="C245" s="25" t="s">
        <v>6</v>
      </c>
      <c r="D245" s="26" t="s">
        <v>60</v>
      </c>
      <c r="E245" s="26">
        <f t="shared" si="18"/>
        <v>2024</v>
      </c>
      <c r="F245" s="27" t="str">
        <f t="shared" si="18"/>
        <v>Q2</v>
      </c>
      <c r="G245" s="18" t="s">
        <v>61</v>
      </c>
      <c r="H245" s="6" t="s">
        <v>92</v>
      </c>
      <c r="I245" s="6" t="s">
        <v>57</v>
      </c>
      <c r="J245" s="45">
        <v>8.9415958333333313E-3</v>
      </c>
      <c r="K245" s="18"/>
      <c r="L245" s="6"/>
      <c r="M245" s="6"/>
      <c r="N245" s="41"/>
      <c r="O245" s="34">
        <f ca="1">IF(H245="","",J245*(1/INDIRECT($H245))/INDEX('Fixed inputs'!$D$65:$D$69,MATCH($C245,'Fixed inputs'!$B$65:$B$69,0)))</f>
        <v>0.11017499999999998</v>
      </c>
      <c r="P245" s="35" t="str">
        <f ca="1">IF(L245="","",N245*(1/(INDIRECT($L245))/INDEX('Fixed inputs'!$D$65:$D$69,MATCH($C245,'Fixed inputs'!$B$65:$B$69,0))))</f>
        <v/>
      </c>
      <c r="Q245" s="39">
        <f t="shared" ca="1" si="14"/>
        <v>0.11017499999999998</v>
      </c>
      <c r="R245" s="9"/>
    </row>
    <row r="246" spans="3:18" x14ac:dyDescent="0.6">
      <c r="C246" s="25" t="s">
        <v>6</v>
      </c>
      <c r="D246" s="26" t="s">
        <v>60</v>
      </c>
      <c r="E246" s="26">
        <f t="shared" si="18"/>
        <v>2024</v>
      </c>
      <c r="F246" s="27" t="str">
        <f t="shared" si="18"/>
        <v>Q3</v>
      </c>
      <c r="G246" s="18" t="s">
        <v>61</v>
      </c>
      <c r="H246" s="6" t="s">
        <v>92</v>
      </c>
      <c r="I246" s="6" t="s">
        <v>57</v>
      </c>
      <c r="J246" s="45">
        <v>8.9415958333333313E-3</v>
      </c>
      <c r="K246" s="18"/>
      <c r="L246" s="6"/>
      <c r="M246" s="6"/>
      <c r="N246" s="41"/>
      <c r="O246" s="34">
        <f ca="1">IF(H246="","",J246*(1/INDIRECT($H246))/INDEX('Fixed inputs'!$D$65:$D$69,MATCH($C246,'Fixed inputs'!$B$65:$B$69,0)))</f>
        <v>0.11017499999999998</v>
      </c>
      <c r="P246" s="35" t="str">
        <f ca="1">IF(L246="","",N246*(1/(INDIRECT($L246))/INDEX('Fixed inputs'!$D$65:$D$69,MATCH($C246,'Fixed inputs'!$B$65:$B$69,0))))</f>
        <v/>
      </c>
      <c r="Q246" s="39">
        <f t="shared" ca="1" si="14"/>
        <v>0.11017499999999998</v>
      </c>
      <c r="R246" s="9"/>
    </row>
    <row r="247" spans="3:18" x14ac:dyDescent="0.6">
      <c r="C247" s="25" t="s">
        <v>6</v>
      </c>
      <c r="D247" s="26" t="s">
        <v>60</v>
      </c>
      <c r="E247" s="26">
        <f t="shared" si="18"/>
        <v>2024</v>
      </c>
      <c r="F247" s="27" t="str">
        <f t="shared" si="18"/>
        <v>Q4</v>
      </c>
      <c r="G247" s="18" t="s">
        <v>61</v>
      </c>
      <c r="H247" s="6" t="s">
        <v>92</v>
      </c>
      <c r="I247" s="6" t="s">
        <v>57</v>
      </c>
      <c r="J247" s="45">
        <v>8.9415958333333313E-3</v>
      </c>
      <c r="K247" s="18"/>
      <c r="L247" s="6"/>
      <c r="M247" s="6"/>
      <c r="N247" s="41"/>
      <c r="O247" s="34">
        <f ca="1">IF(H247="","",J247*(1/INDIRECT($H247))/INDEX('Fixed inputs'!$D$65:$D$69,MATCH($C247,'Fixed inputs'!$B$65:$B$69,0)))</f>
        <v>0.11017499999999998</v>
      </c>
      <c r="P247" s="35" t="str">
        <f ca="1">IF(L247="","",N247*(1/(INDIRECT($L247))/INDEX('Fixed inputs'!$D$65:$D$69,MATCH($C247,'Fixed inputs'!$B$65:$B$69,0))))</f>
        <v/>
      </c>
      <c r="Q247" s="39">
        <f t="shared" ca="1" si="14"/>
        <v>0.11017499999999998</v>
      </c>
      <c r="R247" s="9"/>
    </row>
    <row r="248" spans="3:18" x14ac:dyDescent="0.6">
      <c r="C248" s="25" t="s">
        <v>6</v>
      </c>
      <c r="D248" s="26" t="s">
        <v>60</v>
      </c>
      <c r="E248" s="26">
        <f t="shared" si="18"/>
        <v>2025</v>
      </c>
      <c r="F248" s="27" t="str">
        <f t="shared" si="18"/>
        <v>Q1</v>
      </c>
      <c r="G248" s="18" t="s">
        <v>61</v>
      </c>
      <c r="H248" s="6" t="s">
        <v>92</v>
      </c>
      <c r="I248" s="6" t="s">
        <v>57</v>
      </c>
      <c r="J248" s="45">
        <v>8.9415958333333313E-3</v>
      </c>
      <c r="K248" s="18"/>
      <c r="L248" s="6"/>
      <c r="M248" s="6"/>
      <c r="N248" s="41"/>
      <c r="O248" s="34">
        <f ca="1">IF(H248="","",J248*(1/INDIRECT($H248))/INDEX('Fixed inputs'!$D$65:$D$69,MATCH($C248,'Fixed inputs'!$B$65:$B$69,0)))</f>
        <v>0.11017499999999998</v>
      </c>
      <c r="P248" s="35" t="str">
        <f ca="1">IF(L248="","",N248*(1/(INDIRECT($L248))/INDEX('Fixed inputs'!$D$65:$D$69,MATCH($C248,'Fixed inputs'!$B$65:$B$69,0))))</f>
        <v/>
      </c>
      <c r="Q248" s="39">
        <f t="shared" ca="1" si="14"/>
        <v>0.11017499999999998</v>
      </c>
      <c r="R248" s="9"/>
    </row>
    <row r="249" spans="3:18" x14ac:dyDescent="0.6">
      <c r="C249" s="25" t="s">
        <v>6</v>
      </c>
      <c r="D249" s="26" t="s">
        <v>60</v>
      </c>
      <c r="E249" s="26">
        <f t="shared" si="18"/>
        <v>2025</v>
      </c>
      <c r="F249" s="27" t="str">
        <f t="shared" si="18"/>
        <v>Q2</v>
      </c>
      <c r="G249" s="18" t="s">
        <v>61</v>
      </c>
      <c r="H249" s="6" t="s">
        <v>92</v>
      </c>
      <c r="I249" s="6" t="s">
        <v>57</v>
      </c>
      <c r="J249" s="45">
        <v>8.9415958333333313E-3</v>
      </c>
      <c r="K249" s="18"/>
      <c r="L249" s="6"/>
      <c r="M249" s="6"/>
      <c r="N249" s="41"/>
      <c r="O249" s="34">
        <f ca="1">IF(H249="","",J249*(1/INDIRECT($H249))/INDEX('Fixed inputs'!$D$65:$D$69,MATCH($C249,'Fixed inputs'!$B$65:$B$69,0)))</f>
        <v>0.11017499999999998</v>
      </c>
      <c r="P249" s="35" t="str">
        <f ca="1">IF(L249="","",N249*(1/(INDIRECT($L249))/INDEX('Fixed inputs'!$D$65:$D$69,MATCH($C249,'Fixed inputs'!$B$65:$B$69,0))))</f>
        <v/>
      </c>
      <c r="Q249" s="39">
        <f t="shared" ca="1" si="14"/>
        <v>0.11017499999999998</v>
      </c>
      <c r="R249" s="9"/>
    </row>
    <row r="250" spans="3:18" x14ac:dyDescent="0.6">
      <c r="C250" s="25" t="s">
        <v>6</v>
      </c>
      <c r="D250" s="26" t="s">
        <v>60</v>
      </c>
      <c r="E250" s="26">
        <f t="shared" si="18"/>
        <v>2025</v>
      </c>
      <c r="F250" s="27" t="str">
        <f t="shared" si="18"/>
        <v>Q3</v>
      </c>
      <c r="G250" s="18" t="s">
        <v>61</v>
      </c>
      <c r="H250" s="6" t="s">
        <v>92</v>
      </c>
      <c r="I250" s="6" t="s">
        <v>57</v>
      </c>
      <c r="J250" s="45">
        <v>8.9415958333333313E-3</v>
      </c>
      <c r="K250" s="18"/>
      <c r="L250" s="6"/>
      <c r="M250" s="6"/>
      <c r="N250" s="41"/>
      <c r="O250" s="34">
        <f ca="1">IF(H250="","",J250*(1/INDIRECT($H250))/INDEX('Fixed inputs'!$D$65:$D$69,MATCH($C250,'Fixed inputs'!$B$65:$B$69,0)))</f>
        <v>0.11017499999999998</v>
      </c>
      <c r="P250" s="35" t="str">
        <f ca="1">IF(L250="","",N250*(1/(INDIRECT($L250))/INDEX('Fixed inputs'!$D$65:$D$69,MATCH($C250,'Fixed inputs'!$B$65:$B$69,0))))</f>
        <v/>
      </c>
      <c r="Q250" s="39">
        <f t="shared" ca="1" si="14"/>
        <v>0.11017499999999998</v>
      </c>
      <c r="R250" s="9"/>
    </row>
    <row r="251" spans="3:18" x14ac:dyDescent="0.6">
      <c r="C251" s="25" t="s">
        <v>6</v>
      </c>
      <c r="D251" s="26" t="s">
        <v>60</v>
      </c>
      <c r="E251" s="26">
        <f t="shared" si="18"/>
        <v>2025</v>
      </c>
      <c r="F251" s="27" t="str">
        <f t="shared" si="18"/>
        <v>Q4</v>
      </c>
      <c r="G251" s="18" t="s">
        <v>61</v>
      </c>
      <c r="H251" s="6" t="s">
        <v>92</v>
      </c>
      <c r="I251" s="6" t="s">
        <v>57</v>
      </c>
      <c r="J251" s="45">
        <v>8.9415958333333313E-3</v>
      </c>
      <c r="K251" s="18"/>
      <c r="L251" s="6"/>
      <c r="M251" s="6"/>
      <c r="N251" s="41"/>
      <c r="O251" s="34">
        <f ca="1">IF(H251="","",J251*(1/INDIRECT($H251))/INDEX('Fixed inputs'!$D$65:$D$69,MATCH($C251,'Fixed inputs'!$B$65:$B$69,0)))</f>
        <v>0.11017499999999998</v>
      </c>
      <c r="P251" s="35" t="str">
        <f ca="1">IF(L251="","",N251*(1/(INDIRECT($L251))/INDEX('Fixed inputs'!$D$65:$D$69,MATCH($C251,'Fixed inputs'!$B$65:$B$69,0))))</f>
        <v/>
      </c>
      <c r="Q251" s="39">
        <f t="shared" ca="1" si="14"/>
        <v>0.11017499999999998</v>
      </c>
      <c r="R251" s="9"/>
    </row>
    <row r="252" spans="3:18" x14ac:dyDescent="0.6">
      <c r="C252" s="25" t="s">
        <v>6</v>
      </c>
      <c r="D252" s="26" t="s">
        <v>60</v>
      </c>
      <c r="E252" s="26">
        <f t="shared" si="18"/>
        <v>2026</v>
      </c>
      <c r="F252" s="27" t="str">
        <f t="shared" si="18"/>
        <v>Q1</v>
      </c>
      <c r="G252" s="18" t="s">
        <v>61</v>
      </c>
      <c r="H252" s="6" t="s">
        <v>92</v>
      </c>
      <c r="I252" s="6" t="s">
        <v>57</v>
      </c>
      <c r="J252" s="45">
        <v>8.9415958333333313E-3</v>
      </c>
      <c r="K252" s="18"/>
      <c r="L252" s="6"/>
      <c r="M252" s="6"/>
      <c r="N252" s="41"/>
      <c r="O252" s="34">
        <f ca="1">IF(H252="","",J252*(1/INDIRECT($H252))/INDEX('Fixed inputs'!$D$65:$D$69,MATCH($C252,'Fixed inputs'!$B$65:$B$69,0)))</f>
        <v>0.11017499999999998</v>
      </c>
      <c r="P252" s="35" t="str">
        <f ca="1">IF(L252="","",N252*(1/(INDIRECT($L252))/INDEX('Fixed inputs'!$D$65:$D$69,MATCH($C252,'Fixed inputs'!$B$65:$B$69,0))))</f>
        <v/>
      </c>
      <c r="Q252" s="39">
        <f t="shared" ca="1" si="14"/>
        <v>0.11017499999999998</v>
      </c>
      <c r="R252" s="9"/>
    </row>
    <row r="253" spans="3:18" x14ac:dyDescent="0.6">
      <c r="C253" s="25" t="s">
        <v>6</v>
      </c>
      <c r="D253" s="26" t="s">
        <v>60</v>
      </c>
      <c r="E253" s="26">
        <f t="shared" si="18"/>
        <v>2026</v>
      </c>
      <c r="F253" s="27" t="str">
        <f t="shared" si="18"/>
        <v>Q2</v>
      </c>
      <c r="G253" s="18" t="s">
        <v>61</v>
      </c>
      <c r="H253" s="6" t="s">
        <v>92</v>
      </c>
      <c r="I253" s="6" t="s">
        <v>57</v>
      </c>
      <c r="J253" s="45">
        <v>8.9415958333333313E-3</v>
      </c>
      <c r="K253" s="18"/>
      <c r="L253" s="6"/>
      <c r="M253" s="6"/>
      <c r="N253" s="41"/>
      <c r="O253" s="34">
        <f ca="1">IF(H253="","",J253*(1/INDIRECT($H253))/INDEX('Fixed inputs'!$D$65:$D$69,MATCH($C253,'Fixed inputs'!$B$65:$B$69,0)))</f>
        <v>0.11017499999999998</v>
      </c>
      <c r="P253" s="35" t="str">
        <f ca="1">IF(L253="","",N253*(1/(INDIRECT($L253))/INDEX('Fixed inputs'!$D$65:$D$69,MATCH($C253,'Fixed inputs'!$B$65:$B$69,0))))</f>
        <v/>
      </c>
      <c r="Q253" s="39">
        <f t="shared" ca="1" si="14"/>
        <v>0.11017499999999998</v>
      </c>
      <c r="R253" s="9"/>
    </row>
    <row r="254" spans="3:18" x14ac:dyDescent="0.6">
      <c r="C254" s="25" t="s">
        <v>6</v>
      </c>
      <c r="D254" s="26" t="s">
        <v>60</v>
      </c>
      <c r="E254" s="26">
        <f t="shared" si="18"/>
        <v>2026</v>
      </c>
      <c r="F254" s="27" t="str">
        <f t="shared" si="18"/>
        <v>Q3</v>
      </c>
      <c r="G254" s="18" t="s">
        <v>61</v>
      </c>
      <c r="H254" s="6" t="s">
        <v>92</v>
      </c>
      <c r="I254" s="6" t="s">
        <v>57</v>
      </c>
      <c r="J254" s="45">
        <v>8.9415958333333313E-3</v>
      </c>
      <c r="K254" s="18"/>
      <c r="L254" s="6"/>
      <c r="M254" s="6"/>
      <c r="N254" s="41"/>
      <c r="O254" s="34">
        <f ca="1">IF(H254="","",J254*(1/INDIRECT($H254))/INDEX('Fixed inputs'!$D$65:$D$69,MATCH($C254,'Fixed inputs'!$B$65:$B$69,0)))</f>
        <v>0.11017499999999998</v>
      </c>
      <c r="P254" s="35" t="str">
        <f ca="1">IF(L254="","",N254*(1/(INDIRECT($L254))/INDEX('Fixed inputs'!$D$65:$D$69,MATCH($C254,'Fixed inputs'!$B$65:$B$69,0))))</f>
        <v/>
      </c>
      <c r="Q254" s="39">
        <f t="shared" ca="1" si="14"/>
        <v>0.11017499999999998</v>
      </c>
      <c r="R254" s="9"/>
    </row>
    <row r="255" spans="3:18" x14ac:dyDescent="0.6">
      <c r="C255" s="25" t="s">
        <v>6</v>
      </c>
      <c r="D255" s="26" t="s">
        <v>60</v>
      </c>
      <c r="E255" s="26">
        <f t="shared" si="18"/>
        <v>2026</v>
      </c>
      <c r="F255" s="27" t="str">
        <f t="shared" si="18"/>
        <v>Q4</v>
      </c>
      <c r="G255" s="18" t="s">
        <v>61</v>
      </c>
      <c r="H255" s="6" t="s">
        <v>92</v>
      </c>
      <c r="I255" s="6" t="s">
        <v>57</v>
      </c>
      <c r="J255" s="45">
        <v>8.9415958333333313E-3</v>
      </c>
      <c r="K255" s="18"/>
      <c r="L255" s="6"/>
      <c r="M255" s="6"/>
      <c r="N255" s="41"/>
      <c r="O255" s="34">
        <f ca="1">IF(H255="","",J255*(1/INDIRECT($H255))/INDEX('Fixed inputs'!$D$65:$D$69,MATCH($C255,'Fixed inputs'!$B$65:$B$69,0)))</f>
        <v>0.11017499999999998</v>
      </c>
      <c r="P255" s="35" t="str">
        <f ca="1">IF(L255="","",N255*(1/(INDIRECT($L255))/INDEX('Fixed inputs'!$D$65:$D$69,MATCH($C255,'Fixed inputs'!$B$65:$B$69,0))))</f>
        <v/>
      </c>
      <c r="Q255" s="39">
        <f t="shared" ca="1" si="14"/>
        <v>0.11017499999999998</v>
      </c>
      <c r="R255" s="9"/>
    </row>
    <row r="256" spans="3:18" x14ac:dyDescent="0.6">
      <c r="C256" s="25" t="s">
        <v>6</v>
      </c>
      <c r="D256" s="26" t="s">
        <v>60</v>
      </c>
      <c r="E256" s="26">
        <f t="shared" si="18"/>
        <v>2027</v>
      </c>
      <c r="F256" s="27" t="str">
        <f t="shared" si="18"/>
        <v>Q1</v>
      </c>
      <c r="G256" s="18" t="s">
        <v>61</v>
      </c>
      <c r="H256" s="6" t="s">
        <v>92</v>
      </c>
      <c r="I256" s="6" t="s">
        <v>57</v>
      </c>
      <c r="J256" s="45">
        <v>8.9415958333333313E-3</v>
      </c>
      <c r="K256" s="18"/>
      <c r="L256" s="6"/>
      <c r="M256" s="6"/>
      <c r="N256" s="41"/>
      <c r="O256" s="34">
        <f ca="1">IF(H256="","",J256*(1/INDIRECT($H256))/INDEX('Fixed inputs'!$D$65:$D$69,MATCH($C256,'Fixed inputs'!$B$65:$B$69,0)))</f>
        <v>0.11017499999999998</v>
      </c>
      <c r="P256" s="35" t="str">
        <f ca="1">IF(L256="","",N256*(1/(INDIRECT($L256))/INDEX('Fixed inputs'!$D$65:$D$69,MATCH($C256,'Fixed inputs'!$B$65:$B$69,0))))</f>
        <v/>
      </c>
      <c r="Q256" s="39">
        <f t="shared" ca="1" si="14"/>
        <v>0.11017499999999998</v>
      </c>
      <c r="R256" s="9"/>
    </row>
    <row r="257" spans="3:18" x14ac:dyDescent="0.6">
      <c r="C257" s="25" t="s">
        <v>6</v>
      </c>
      <c r="D257" s="26" t="s">
        <v>60</v>
      </c>
      <c r="E257" s="26">
        <f t="shared" si="18"/>
        <v>2027</v>
      </c>
      <c r="F257" s="27" t="str">
        <f t="shared" si="18"/>
        <v>Q2</v>
      </c>
      <c r="G257" s="18" t="s">
        <v>61</v>
      </c>
      <c r="H257" s="6" t="s">
        <v>92</v>
      </c>
      <c r="I257" s="6" t="s">
        <v>57</v>
      </c>
      <c r="J257" s="45">
        <v>8.9415958333333313E-3</v>
      </c>
      <c r="K257" s="18"/>
      <c r="L257" s="6"/>
      <c r="M257" s="6"/>
      <c r="N257" s="41"/>
      <c r="O257" s="34">
        <f ca="1">IF(H257="","",J257*(1/INDIRECT($H257))/INDEX('Fixed inputs'!$D$65:$D$69,MATCH($C257,'Fixed inputs'!$B$65:$B$69,0)))</f>
        <v>0.11017499999999998</v>
      </c>
      <c r="P257" s="35" t="str">
        <f ca="1">IF(L257="","",N257*(1/(INDIRECT($L257))/INDEX('Fixed inputs'!$D$65:$D$69,MATCH($C257,'Fixed inputs'!$B$65:$B$69,0))))</f>
        <v/>
      </c>
      <c r="Q257" s="39">
        <f t="shared" ca="1" si="14"/>
        <v>0.11017499999999998</v>
      </c>
      <c r="R257" s="9"/>
    </row>
    <row r="258" spans="3:18" x14ac:dyDescent="0.6">
      <c r="C258" s="25" t="s">
        <v>6</v>
      </c>
      <c r="D258" s="26" t="s">
        <v>60</v>
      </c>
      <c r="E258" s="26">
        <f t="shared" si="18"/>
        <v>2027</v>
      </c>
      <c r="F258" s="27" t="str">
        <f t="shared" si="18"/>
        <v>Q3</v>
      </c>
      <c r="G258" s="18" t="s">
        <v>61</v>
      </c>
      <c r="H258" s="6" t="s">
        <v>92</v>
      </c>
      <c r="I258" s="6" t="s">
        <v>57</v>
      </c>
      <c r="J258" s="45">
        <v>8.9415958333333313E-3</v>
      </c>
      <c r="K258" s="18"/>
      <c r="L258" s="6"/>
      <c r="M258" s="6"/>
      <c r="N258" s="41"/>
      <c r="O258" s="34">
        <f ca="1">IF(H258="","",J258*(1/INDIRECT($H258))/INDEX('Fixed inputs'!$D$65:$D$69,MATCH($C258,'Fixed inputs'!$B$65:$B$69,0)))</f>
        <v>0.11017499999999998</v>
      </c>
      <c r="P258" s="35" t="str">
        <f ca="1">IF(L258="","",N258*(1/(INDIRECT($L258))/INDEX('Fixed inputs'!$D$65:$D$69,MATCH($C258,'Fixed inputs'!$B$65:$B$69,0))))</f>
        <v/>
      </c>
      <c r="Q258" s="39">
        <f t="shared" ca="1" si="14"/>
        <v>0.11017499999999998</v>
      </c>
      <c r="R258" s="9"/>
    </row>
    <row r="259" spans="3:18" x14ac:dyDescent="0.6">
      <c r="C259" s="25" t="s">
        <v>6</v>
      </c>
      <c r="D259" s="26" t="s">
        <v>60</v>
      </c>
      <c r="E259" s="26">
        <f t="shared" si="18"/>
        <v>2027</v>
      </c>
      <c r="F259" s="27" t="str">
        <f t="shared" si="18"/>
        <v>Q4</v>
      </c>
      <c r="G259" s="18" t="s">
        <v>61</v>
      </c>
      <c r="H259" s="6" t="s">
        <v>92</v>
      </c>
      <c r="I259" s="6" t="s">
        <v>57</v>
      </c>
      <c r="J259" s="45">
        <v>8.9415958333333313E-3</v>
      </c>
      <c r="K259" s="18"/>
      <c r="L259" s="6"/>
      <c r="M259" s="6"/>
      <c r="N259" s="41"/>
      <c r="O259" s="34">
        <f ca="1">IF(H259="","",J259*(1/INDIRECT($H259))/INDEX('Fixed inputs'!$D$65:$D$69,MATCH($C259,'Fixed inputs'!$B$65:$B$69,0)))</f>
        <v>0.11017499999999998</v>
      </c>
      <c r="P259" s="35" t="str">
        <f ca="1">IF(L259="","",N259*(1/(INDIRECT($L259))/INDEX('Fixed inputs'!$D$65:$D$69,MATCH($C259,'Fixed inputs'!$B$65:$B$69,0))))</f>
        <v/>
      </c>
      <c r="Q259" s="39">
        <f t="shared" ca="1" si="14"/>
        <v>0.11017499999999998</v>
      </c>
      <c r="R259" s="9"/>
    </row>
    <row r="260" spans="3:18" x14ac:dyDescent="0.6">
      <c r="C260" s="25" t="s">
        <v>6</v>
      </c>
      <c r="D260" s="26" t="s">
        <v>60</v>
      </c>
      <c r="E260" s="26">
        <f t="shared" si="18"/>
        <v>2028</v>
      </c>
      <c r="F260" s="27" t="str">
        <f t="shared" si="18"/>
        <v>Q1</v>
      </c>
      <c r="G260" s="18" t="s">
        <v>61</v>
      </c>
      <c r="H260" s="6" t="s">
        <v>92</v>
      </c>
      <c r="I260" s="6" t="s">
        <v>57</v>
      </c>
      <c r="J260" s="45">
        <v>8.9415958333333313E-3</v>
      </c>
      <c r="K260" s="18"/>
      <c r="L260" s="6"/>
      <c r="M260" s="6"/>
      <c r="N260" s="41"/>
      <c r="O260" s="34">
        <f ca="1">IF(H260="","",J260*(1/INDIRECT($H260))/INDEX('Fixed inputs'!$D$65:$D$69,MATCH($C260,'Fixed inputs'!$B$65:$B$69,0)))</f>
        <v>0.11017499999999998</v>
      </c>
      <c r="P260" s="35" t="str">
        <f ca="1">IF(L260="","",N260*(1/(INDIRECT($L260))/INDEX('Fixed inputs'!$D$65:$D$69,MATCH($C260,'Fixed inputs'!$B$65:$B$69,0))))</f>
        <v/>
      </c>
      <c r="Q260" s="39">
        <f t="shared" ca="1" si="14"/>
        <v>0.11017499999999998</v>
      </c>
      <c r="R260" s="9"/>
    </row>
    <row r="261" spans="3:18" x14ac:dyDescent="0.6">
      <c r="C261" s="25" t="s">
        <v>6</v>
      </c>
      <c r="D261" s="26" t="s">
        <v>60</v>
      </c>
      <c r="E261" s="26">
        <f t="shared" si="18"/>
        <v>2028</v>
      </c>
      <c r="F261" s="27" t="str">
        <f t="shared" si="18"/>
        <v>Q2</v>
      </c>
      <c r="G261" s="18" t="s">
        <v>61</v>
      </c>
      <c r="H261" s="6" t="s">
        <v>92</v>
      </c>
      <c r="I261" s="6" t="s">
        <v>57</v>
      </c>
      <c r="J261" s="45">
        <v>8.9415958333333313E-3</v>
      </c>
      <c r="K261" s="18"/>
      <c r="L261" s="6"/>
      <c r="M261" s="6"/>
      <c r="N261" s="41"/>
      <c r="O261" s="34">
        <f ca="1">IF(H261="","",J261*(1/INDIRECT($H261))/INDEX('Fixed inputs'!$D$65:$D$69,MATCH($C261,'Fixed inputs'!$B$65:$B$69,0)))</f>
        <v>0.11017499999999998</v>
      </c>
      <c r="P261" s="35" t="str">
        <f ca="1">IF(L261="","",N261*(1/(INDIRECT($L261))/INDEX('Fixed inputs'!$D$65:$D$69,MATCH($C261,'Fixed inputs'!$B$65:$B$69,0))))</f>
        <v/>
      </c>
      <c r="Q261" s="39">
        <f t="shared" ca="1" si="14"/>
        <v>0.11017499999999998</v>
      </c>
      <c r="R261" s="9"/>
    </row>
    <row r="262" spans="3:18" x14ac:dyDescent="0.6">
      <c r="C262" s="25" t="s">
        <v>6</v>
      </c>
      <c r="D262" s="26" t="s">
        <v>60</v>
      </c>
      <c r="E262" s="26">
        <f t="shared" si="18"/>
        <v>2028</v>
      </c>
      <c r="F262" s="27" t="str">
        <f t="shared" si="18"/>
        <v>Q3</v>
      </c>
      <c r="G262" s="18" t="s">
        <v>61</v>
      </c>
      <c r="H262" s="6" t="s">
        <v>92</v>
      </c>
      <c r="I262" s="6" t="s">
        <v>57</v>
      </c>
      <c r="J262" s="45">
        <v>8.9415958333333313E-3</v>
      </c>
      <c r="K262" s="18"/>
      <c r="L262" s="6"/>
      <c r="M262" s="6"/>
      <c r="N262" s="41"/>
      <c r="O262" s="34">
        <f ca="1">IF(H262="","",J262*(1/INDIRECT($H262))/INDEX('Fixed inputs'!$D$65:$D$69,MATCH($C262,'Fixed inputs'!$B$65:$B$69,0)))</f>
        <v>0.11017499999999998</v>
      </c>
      <c r="P262" s="35" t="str">
        <f ca="1">IF(L262="","",N262*(1/(INDIRECT($L262))/INDEX('Fixed inputs'!$D$65:$D$69,MATCH($C262,'Fixed inputs'!$B$65:$B$69,0))))</f>
        <v/>
      </c>
      <c r="Q262" s="39">
        <f t="shared" ca="1" si="14"/>
        <v>0.11017499999999998</v>
      </c>
      <c r="R262" s="9"/>
    </row>
    <row r="263" spans="3:18" x14ac:dyDescent="0.6">
      <c r="C263" s="25" t="s">
        <v>6</v>
      </c>
      <c r="D263" s="26" t="s">
        <v>60</v>
      </c>
      <c r="E263" s="26">
        <f t="shared" ref="E263:F266" si="19">E211</f>
        <v>2028</v>
      </c>
      <c r="F263" s="27" t="str">
        <f t="shared" si="19"/>
        <v>Q4</v>
      </c>
      <c r="G263" s="18" t="s">
        <v>61</v>
      </c>
      <c r="H263" s="6" t="s">
        <v>92</v>
      </c>
      <c r="I263" s="6" t="s">
        <v>57</v>
      </c>
      <c r="J263" s="45">
        <v>8.9415958333333313E-3</v>
      </c>
      <c r="K263" s="18"/>
      <c r="L263" s="6"/>
      <c r="M263" s="6"/>
      <c r="N263" s="41"/>
      <c r="O263" s="34">
        <f ca="1">IF(H263="","",J263*(1/INDIRECT($H263))/INDEX('Fixed inputs'!$D$65:$D$69,MATCH($C263,'Fixed inputs'!$B$65:$B$69,0)))</f>
        <v>0.11017499999999998</v>
      </c>
      <c r="P263" s="35" t="str">
        <f ca="1">IF(L263="","",N263*(1/(INDIRECT($L263))/INDEX('Fixed inputs'!$D$65:$D$69,MATCH($C263,'Fixed inputs'!$B$65:$B$69,0))))</f>
        <v/>
      </c>
      <c r="Q263" s="39">
        <f t="shared" ca="1" si="14"/>
        <v>0.11017499999999998</v>
      </c>
      <c r="R263" s="9"/>
    </row>
    <row r="264" spans="3:18" x14ac:dyDescent="0.6">
      <c r="C264" s="25" t="s">
        <v>6</v>
      </c>
      <c r="D264" s="26" t="s">
        <v>60</v>
      </c>
      <c r="E264" s="26">
        <f t="shared" si="19"/>
        <v>2029</v>
      </c>
      <c r="F264" s="27" t="str">
        <f t="shared" si="19"/>
        <v>Q1</v>
      </c>
      <c r="G264" s="18" t="s">
        <v>61</v>
      </c>
      <c r="H264" s="6" t="s">
        <v>92</v>
      </c>
      <c r="I264" s="6" t="s">
        <v>57</v>
      </c>
      <c r="J264" s="45">
        <v>8.9415958333333313E-3</v>
      </c>
      <c r="K264" s="18"/>
      <c r="L264" s="6"/>
      <c r="M264" s="6"/>
      <c r="N264" s="41"/>
      <c r="O264" s="34">
        <f ca="1">IF(H264="","",J264*(1/INDIRECT($H264))/INDEX('Fixed inputs'!$D$65:$D$69,MATCH($C264,'Fixed inputs'!$B$65:$B$69,0)))</f>
        <v>0.11017499999999998</v>
      </c>
      <c r="P264" s="35" t="str">
        <f ca="1">IF(L264="","",N264*(1/(INDIRECT($L264))/INDEX('Fixed inputs'!$D$65:$D$69,MATCH($C264,'Fixed inputs'!$B$65:$B$69,0))))</f>
        <v/>
      </c>
      <c r="Q264" s="39">
        <f t="shared" ref="Q264:Q327" ca="1" si="20">SUM(O264,P264)</f>
        <v>0.11017499999999998</v>
      </c>
      <c r="R264" s="9"/>
    </row>
    <row r="265" spans="3:18" x14ac:dyDescent="0.6">
      <c r="C265" s="25" t="s">
        <v>6</v>
      </c>
      <c r="D265" s="26" t="s">
        <v>60</v>
      </c>
      <c r="E265" s="26">
        <f t="shared" si="19"/>
        <v>2029</v>
      </c>
      <c r="F265" s="27" t="str">
        <f t="shared" si="19"/>
        <v>Q2</v>
      </c>
      <c r="G265" s="18" t="s">
        <v>61</v>
      </c>
      <c r="H265" s="6" t="s">
        <v>92</v>
      </c>
      <c r="I265" s="6" t="s">
        <v>57</v>
      </c>
      <c r="J265" s="45">
        <v>8.9415958333333313E-3</v>
      </c>
      <c r="K265" s="18"/>
      <c r="L265" s="6"/>
      <c r="M265" s="6"/>
      <c r="N265" s="41"/>
      <c r="O265" s="34">
        <f ca="1">IF(H265="","",J265*(1/INDIRECT($H265))/INDEX('Fixed inputs'!$D$65:$D$69,MATCH($C265,'Fixed inputs'!$B$65:$B$69,0)))</f>
        <v>0.11017499999999998</v>
      </c>
      <c r="P265" s="35" t="str">
        <f ca="1">IF(L265="","",N265*(1/(INDIRECT($L265))/INDEX('Fixed inputs'!$D$65:$D$69,MATCH($C265,'Fixed inputs'!$B$65:$B$69,0))))</f>
        <v/>
      </c>
      <c r="Q265" s="39">
        <f t="shared" ca="1" si="20"/>
        <v>0.11017499999999998</v>
      </c>
      <c r="R265" s="9"/>
    </row>
    <row r="266" spans="3:18" x14ac:dyDescent="0.6">
      <c r="C266" s="25" t="s">
        <v>6</v>
      </c>
      <c r="D266" s="26" t="s">
        <v>60</v>
      </c>
      <c r="E266" s="26">
        <f t="shared" si="19"/>
        <v>2029</v>
      </c>
      <c r="F266" s="27" t="str">
        <f t="shared" si="19"/>
        <v>Q3</v>
      </c>
      <c r="G266" s="18" t="s">
        <v>61</v>
      </c>
      <c r="H266" s="6" t="s">
        <v>92</v>
      </c>
      <c r="I266" s="6" t="s">
        <v>57</v>
      </c>
      <c r="J266" s="45">
        <v>8.9415958333333313E-3</v>
      </c>
      <c r="K266" s="18"/>
      <c r="L266" s="6"/>
      <c r="M266" s="6"/>
      <c r="N266" s="41"/>
      <c r="O266" s="34">
        <f ca="1">IF(H266="","",J266*(1/INDIRECT($H266))/INDEX('Fixed inputs'!$D$65:$D$69,MATCH($C266,'Fixed inputs'!$B$65:$B$69,0)))</f>
        <v>0.11017499999999998</v>
      </c>
      <c r="P266" s="35" t="str">
        <f ca="1">IF(L266="","",N266*(1/(INDIRECT($L266))/INDEX('Fixed inputs'!$D$65:$D$69,MATCH($C266,'Fixed inputs'!$B$65:$B$69,0))))</f>
        <v/>
      </c>
      <c r="Q266" s="39">
        <f t="shared" ca="1" si="20"/>
        <v>0.11017499999999998</v>
      </c>
      <c r="R266" s="9"/>
    </row>
    <row r="267" spans="3:18" x14ac:dyDescent="0.6">
      <c r="C267" s="28" t="s">
        <v>6</v>
      </c>
      <c r="D267" s="23" t="s">
        <v>60</v>
      </c>
      <c r="E267" s="23">
        <f t="shared" ref="E267:F274" si="21">E215</f>
        <v>2029</v>
      </c>
      <c r="F267" s="29" t="str">
        <f t="shared" si="21"/>
        <v>Q4</v>
      </c>
      <c r="G267" s="15" t="s">
        <v>61</v>
      </c>
      <c r="H267" s="19" t="s">
        <v>92</v>
      </c>
      <c r="I267" s="19" t="s">
        <v>57</v>
      </c>
      <c r="J267" s="46">
        <v>8.9415958333333313E-3</v>
      </c>
      <c r="K267" s="15"/>
      <c r="L267" s="19"/>
      <c r="M267" s="19"/>
      <c r="N267" s="42"/>
      <c r="O267" s="37">
        <f ca="1">IF(H267="","",J267*(1/INDIRECT($H267))/INDEX('Fixed inputs'!$D$65:$D$69,MATCH($C267,'Fixed inputs'!$B$65:$B$69,0)))</f>
        <v>0.11017499999999998</v>
      </c>
      <c r="P267" s="24" t="str">
        <f ca="1">IF(L267="","",N267*(1/(INDIRECT($L267))/INDEX('Fixed inputs'!$D$65:$D$69,MATCH($C267,'Fixed inputs'!$B$65:$B$69,0))))</f>
        <v/>
      </c>
      <c r="Q267" s="40">
        <f t="shared" ca="1" si="20"/>
        <v>0.11017499999999998</v>
      </c>
      <c r="R267" s="9"/>
    </row>
    <row r="268" spans="3:18" x14ac:dyDescent="0.6">
      <c r="C268" s="25" t="s">
        <v>9</v>
      </c>
      <c r="D268" s="26" t="s">
        <v>34</v>
      </c>
      <c r="E268" s="26">
        <f t="shared" si="21"/>
        <v>2017</v>
      </c>
      <c r="F268" s="27" t="str">
        <f t="shared" si="21"/>
        <v>Q1</v>
      </c>
      <c r="G268" s="32" t="s">
        <v>62</v>
      </c>
      <c r="H268" s="6" t="s">
        <v>93</v>
      </c>
      <c r="I268" s="6" t="s">
        <v>52</v>
      </c>
      <c r="J268" s="41">
        <v>41</v>
      </c>
      <c r="K268" s="18"/>
      <c r="L268" s="6"/>
      <c r="M268" s="6"/>
      <c r="N268" s="41"/>
      <c r="O268" s="57">
        <f ca="1">IF(H268="","",J268*(1/INDIRECT($H268))/INDEX('Fixed inputs'!$D$65:$D$69,MATCH($C268,'Fixed inputs'!$B$65:$B$69,0)))</f>
        <v>0.95637975274084452</v>
      </c>
      <c r="P268" s="58" t="str">
        <f ca="1">IF(L268="","",N268*(1/(INDIRECT($L268))/INDEX('Fixed inputs'!$D$65:$D$69,MATCH($C268,'Fixed inputs'!$B$65:$B$69,0))))</f>
        <v/>
      </c>
      <c r="Q268" s="59">
        <f t="shared" ca="1" si="20"/>
        <v>0.95637975274084452</v>
      </c>
      <c r="R268" s="9"/>
    </row>
    <row r="269" spans="3:18" x14ac:dyDescent="0.6">
      <c r="C269" s="25" t="s">
        <v>9</v>
      </c>
      <c r="D269" s="26" t="s">
        <v>34</v>
      </c>
      <c r="E269" s="26">
        <f t="shared" si="21"/>
        <v>2017</v>
      </c>
      <c r="F269" s="27" t="str">
        <f t="shared" si="21"/>
        <v>Q2</v>
      </c>
      <c r="G269" s="18" t="s">
        <v>62</v>
      </c>
      <c r="H269" s="6" t="s">
        <v>93</v>
      </c>
      <c r="I269" s="6" t="s">
        <v>52</v>
      </c>
      <c r="J269" s="41">
        <v>41</v>
      </c>
      <c r="K269" s="18"/>
      <c r="L269" s="6"/>
      <c r="M269" s="6"/>
      <c r="N269" s="41"/>
      <c r="O269" s="34">
        <f ca="1">IF(H269="","",J269*(1/INDIRECT($H269))/INDEX('Fixed inputs'!$D$65:$D$69,MATCH($C269,'Fixed inputs'!$B$65:$B$69,0)))</f>
        <v>0.95637975274084452</v>
      </c>
      <c r="P269" s="35" t="str">
        <f ca="1">IF(L269="","",N269*(1/(INDIRECT($L269))/INDEX('Fixed inputs'!$D$65:$D$69,MATCH($C269,'Fixed inputs'!$B$65:$B$69,0))))</f>
        <v/>
      </c>
      <c r="Q269" s="36">
        <f t="shared" ca="1" si="20"/>
        <v>0.95637975274084452</v>
      </c>
      <c r="R269" s="9"/>
    </row>
    <row r="270" spans="3:18" x14ac:dyDescent="0.6">
      <c r="C270" s="25" t="s">
        <v>9</v>
      </c>
      <c r="D270" s="26" t="s">
        <v>34</v>
      </c>
      <c r="E270" s="26">
        <f t="shared" si="21"/>
        <v>2017</v>
      </c>
      <c r="F270" s="27" t="str">
        <f t="shared" si="21"/>
        <v>Q3</v>
      </c>
      <c r="G270" s="18" t="s">
        <v>62</v>
      </c>
      <c r="H270" s="6" t="s">
        <v>93</v>
      </c>
      <c r="I270" s="6" t="s">
        <v>52</v>
      </c>
      <c r="J270" s="41">
        <v>41</v>
      </c>
      <c r="K270" s="18"/>
      <c r="L270" s="6"/>
      <c r="M270" s="6"/>
      <c r="N270" s="41"/>
      <c r="O270" s="34">
        <f ca="1">IF(H270="","",J270*(1/INDIRECT($H270))/INDEX('Fixed inputs'!$D$65:$D$69,MATCH($C270,'Fixed inputs'!$B$65:$B$69,0)))</f>
        <v>0.95637975274084452</v>
      </c>
      <c r="P270" s="35" t="str">
        <f ca="1">IF(L270="","",N270*(1/(INDIRECT($L270))/INDEX('Fixed inputs'!$D$65:$D$69,MATCH($C270,'Fixed inputs'!$B$65:$B$69,0))))</f>
        <v/>
      </c>
      <c r="Q270" s="36">
        <f t="shared" ca="1" si="20"/>
        <v>0.95637975274084452</v>
      </c>
      <c r="R270" s="9"/>
    </row>
    <row r="271" spans="3:18" x14ac:dyDescent="0.6">
      <c r="C271" s="25" t="s">
        <v>9</v>
      </c>
      <c r="D271" s="26" t="s">
        <v>34</v>
      </c>
      <c r="E271" s="26">
        <f t="shared" si="21"/>
        <v>2017</v>
      </c>
      <c r="F271" s="27" t="str">
        <f t="shared" si="21"/>
        <v>Q4</v>
      </c>
      <c r="G271" s="18" t="s">
        <v>62</v>
      </c>
      <c r="H271" s="6" t="s">
        <v>93</v>
      </c>
      <c r="I271" s="6" t="s">
        <v>52</v>
      </c>
      <c r="J271" s="41">
        <v>41</v>
      </c>
      <c r="K271" s="18"/>
      <c r="L271" s="6"/>
      <c r="M271" s="6"/>
      <c r="N271" s="41"/>
      <c r="O271" s="34">
        <f ca="1">IF(H271="","",J271*(1/INDIRECT($H271))/INDEX('Fixed inputs'!$D$65:$D$69,MATCH($C271,'Fixed inputs'!$B$65:$B$69,0)))</f>
        <v>0.95637975274084452</v>
      </c>
      <c r="P271" s="35" t="str">
        <f ca="1">IF(L271="","",N271*(1/(INDIRECT($L271))/INDEX('Fixed inputs'!$D$65:$D$69,MATCH($C271,'Fixed inputs'!$B$65:$B$69,0))))</f>
        <v/>
      </c>
      <c r="Q271" s="36">
        <f t="shared" ca="1" si="20"/>
        <v>0.95637975274084452</v>
      </c>
      <c r="R271" s="9"/>
    </row>
    <row r="272" spans="3:18" x14ac:dyDescent="0.6">
      <c r="C272" s="25" t="s">
        <v>9</v>
      </c>
      <c r="D272" s="26" t="s">
        <v>34</v>
      </c>
      <c r="E272" s="26">
        <f t="shared" si="21"/>
        <v>2018</v>
      </c>
      <c r="F272" s="27" t="str">
        <f t="shared" si="21"/>
        <v>Q1</v>
      </c>
      <c r="G272" s="18" t="s">
        <v>62</v>
      </c>
      <c r="H272" s="6" t="s">
        <v>93</v>
      </c>
      <c r="I272" s="6" t="s">
        <v>52</v>
      </c>
      <c r="J272" s="41">
        <v>41</v>
      </c>
      <c r="K272" s="18"/>
      <c r="L272" s="6"/>
      <c r="M272" s="6"/>
      <c r="N272" s="41"/>
      <c r="O272" s="34">
        <f ca="1">IF(H272="","",J272*(1/INDIRECT($H272))/INDEX('Fixed inputs'!$D$65:$D$69,MATCH($C272,'Fixed inputs'!$B$65:$B$69,0)))</f>
        <v>0.95637975274084452</v>
      </c>
      <c r="P272" s="35" t="str">
        <f ca="1">IF(L272="","",N272*(1/(INDIRECT($L272))/INDEX('Fixed inputs'!$D$65:$D$69,MATCH($C272,'Fixed inputs'!$B$65:$B$69,0))))</f>
        <v/>
      </c>
      <c r="Q272" s="36">
        <f t="shared" ca="1" si="20"/>
        <v>0.95637975274084452</v>
      </c>
      <c r="R272" s="9"/>
    </row>
    <row r="273" spans="3:18" x14ac:dyDescent="0.6">
      <c r="C273" s="25" t="s">
        <v>9</v>
      </c>
      <c r="D273" s="26" t="s">
        <v>34</v>
      </c>
      <c r="E273" s="26">
        <f t="shared" si="21"/>
        <v>2018</v>
      </c>
      <c r="F273" s="27" t="str">
        <f t="shared" si="21"/>
        <v>Q2</v>
      </c>
      <c r="G273" s="18" t="s">
        <v>62</v>
      </c>
      <c r="H273" s="6" t="s">
        <v>93</v>
      </c>
      <c r="I273" s="6" t="s">
        <v>52</v>
      </c>
      <c r="J273" s="41">
        <v>41</v>
      </c>
      <c r="K273" s="18"/>
      <c r="L273" s="6"/>
      <c r="M273" s="6"/>
      <c r="N273" s="41"/>
      <c r="O273" s="34">
        <f ca="1">IF(H273="","",J273*(1/INDIRECT($H273))/INDEX('Fixed inputs'!$D$65:$D$69,MATCH($C273,'Fixed inputs'!$B$65:$B$69,0)))</f>
        <v>0.95637975274084452</v>
      </c>
      <c r="P273" s="35" t="str">
        <f ca="1">IF(L273="","",N273*(1/(INDIRECT($L273))/INDEX('Fixed inputs'!$D$65:$D$69,MATCH($C273,'Fixed inputs'!$B$65:$B$69,0))))</f>
        <v/>
      </c>
      <c r="Q273" s="36">
        <f t="shared" ca="1" si="20"/>
        <v>0.95637975274084452</v>
      </c>
      <c r="R273" s="9"/>
    </row>
    <row r="274" spans="3:18" x14ac:dyDescent="0.6">
      <c r="C274" s="25" t="s">
        <v>9</v>
      </c>
      <c r="D274" s="26" t="s">
        <v>34</v>
      </c>
      <c r="E274" s="26">
        <f t="shared" si="21"/>
        <v>2018</v>
      </c>
      <c r="F274" s="27" t="str">
        <f t="shared" si="21"/>
        <v>Q3</v>
      </c>
      <c r="G274" s="18" t="s">
        <v>62</v>
      </c>
      <c r="H274" s="6" t="s">
        <v>93</v>
      </c>
      <c r="I274" s="6" t="s">
        <v>52</v>
      </c>
      <c r="J274" s="41">
        <v>41</v>
      </c>
      <c r="K274" s="18"/>
      <c r="L274" s="6"/>
      <c r="M274" s="6"/>
      <c r="N274" s="41"/>
      <c r="O274" s="34">
        <f ca="1">IF(H274="","",J274*(1/INDIRECT($H274))/INDEX('Fixed inputs'!$D$65:$D$69,MATCH($C274,'Fixed inputs'!$B$65:$B$69,0)))</f>
        <v>0.95637975274084452</v>
      </c>
      <c r="P274" s="35" t="str">
        <f ca="1">IF(L274="","",N274*(1/(INDIRECT($L274))/INDEX('Fixed inputs'!$D$65:$D$69,MATCH($C274,'Fixed inputs'!$B$65:$B$69,0))))</f>
        <v/>
      </c>
      <c r="Q274" s="36">
        <f t="shared" ca="1" si="20"/>
        <v>0.95637975274084452</v>
      </c>
      <c r="R274" s="9"/>
    </row>
    <row r="275" spans="3:18" x14ac:dyDescent="0.6">
      <c r="C275" s="25" t="s">
        <v>9</v>
      </c>
      <c r="D275" s="26" t="s">
        <v>34</v>
      </c>
      <c r="E275" s="26">
        <f t="shared" ref="E275:F294" si="22">E223</f>
        <v>2018</v>
      </c>
      <c r="F275" s="27" t="str">
        <f t="shared" si="22"/>
        <v>Q4</v>
      </c>
      <c r="G275" s="18" t="s">
        <v>62</v>
      </c>
      <c r="H275" s="6" t="s">
        <v>93</v>
      </c>
      <c r="I275" s="6" t="s">
        <v>52</v>
      </c>
      <c r="J275" s="41">
        <v>41</v>
      </c>
      <c r="K275" s="18"/>
      <c r="L275" s="6"/>
      <c r="M275" s="6"/>
      <c r="N275" s="41"/>
      <c r="O275" s="34">
        <f ca="1">IF(H275="","",J275*(1/INDIRECT($H275))/INDEX('Fixed inputs'!$D$65:$D$69,MATCH($C275,'Fixed inputs'!$B$65:$B$69,0)))</f>
        <v>0.95637975274084452</v>
      </c>
      <c r="P275" s="35" t="str">
        <f ca="1">IF(L275="","",N275*(1/(INDIRECT($L275))/INDEX('Fixed inputs'!$D$65:$D$69,MATCH($C275,'Fixed inputs'!$B$65:$B$69,0))))</f>
        <v/>
      </c>
      <c r="Q275" s="36">
        <f t="shared" ca="1" si="20"/>
        <v>0.95637975274084452</v>
      </c>
      <c r="R275" s="9"/>
    </row>
    <row r="276" spans="3:18" x14ac:dyDescent="0.6">
      <c r="C276" s="25" t="s">
        <v>9</v>
      </c>
      <c r="D276" s="26" t="s">
        <v>34</v>
      </c>
      <c r="E276" s="26">
        <f t="shared" si="22"/>
        <v>2019</v>
      </c>
      <c r="F276" s="27" t="str">
        <f t="shared" si="22"/>
        <v>Q1</v>
      </c>
      <c r="G276" s="18" t="s">
        <v>62</v>
      </c>
      <c r="H276" s="6" t="s">
        <v>93</v>
      </c>
      <c r="I276" s="6" t="s">
        <v>52</v>
      </c>
      <c r="J276" s="41">
        <v>41</v>
      </c>
      <c r="K276" s="18"/>
      <c r="L276" s="6"/>
      <c r="M276" s="6"/>
      <c r="N276" s="41"/>
      <c r="O276" s="34">
        <f ca="1">IF(H276="","",J276*(1/INDIRECT($H276))/INDEX('Fixed inputs'!$D$65:$D$69,MATCH($C276,'Fixed inputs'!$B$65:$B$69,0)))</f>
        <v>0.95637975274084452</v>
      </c>
      <c r="P276" s="35" t="str">
        <f ca="1">IF(L276="","",N276*(1/(INDIRECT($L276))/INDEX('Fixed inputs'!$D$65:$D$69,MATCH($C276,'Fixed inputs'!$B$65:$B$69,0))))</f>
        <v/>
      </c>
      <c r="Q276" s="36">
        <f t="shared" ca="1" si="20"/>
        <v>0.95637975274084452</v>
      </c>
      <c r="R276" s="9"/>
    </row>
    <row r="277" spans="3:18" x14ac:dyDescent="0.6">
      <c r="C277" s="25" t="s">
        <v>9</v>
      </c>
      <c r="D277" s="26" t="s">
        <v>34</v>
      </c>
      <c r="E277" s="26">
        <f t="shared" si="22"/>
        <v>2019</v>
      </c>
      <c r="F277" s="27" t="str">
        <f t="shared" si="22"/>
        <v>Q2</v>
      </c>
      <c r="G277" s="18" t="s">
        <v>62</v>
      </c>
      <c r="H277" s="6" t="s">
        <v>93</v>
      </c>
      <c r="I277" s="6" t="s">
        <v>52</v>
      </c>
      <c r="J277" s="41">
        <v>41</v>
      </c>
      <c r="K277" s="18"/>
      <c r="L277" s="6"/>
      <c r="M277" s="6"/>
      <c r="N277" s="41"/>
      <c r="O277" s="34">
        <f ca="1">IF(H277="","",J277*(1/INDIRECT($H277))/INDEX('Fixed inputs'!$D$65:$D$69,MATCH($C277,'Fixed inputs'!$B$65:$B$69,0)))</f>
        <v>0.95637975274084452</v>
      </c>
      <c r="P277" s="35" t="str">
        <f ca="1">IF(L277="","",N277*(1/(INDIRECT($L277))/INDEX('Fixed inputs'!$D$65:$D$69,MATCH($C277,'Fixed inputs'!$B$65:$B$69,0))))</f>
        <v/>
      </c>
      <c r="Q277" s="36">
        <f t="shared" ca="1" si="20"/>
        <v>0.95637975274084452</v>
      </c>
      <c r="R277" s="9"/>
    </row>
    <row r="278" spans="3:18" x14ac:dyDescent="0.6">
      <c r="C278" s="25" t="s">
        <v>9</v>
      </c>
      <c r="D278" s="26" t="s">
        <v>34</v>
      </c>
      <c r="E278" s="26">
        <f t="shared" si="22"/>
        <v>2019</v>
      </c>
      <c r="F278" s="27" t="str">
        <f t="shared" si="22"/>
        <v>Q3</v>
      </c>
      <c r="G278" s="18" t="s">
        <v>62</v>
      </c>
      <c r="H278" s="6" t="s">
        <v>93</v>
      </c>
      <c r="I278" s="6" t="s">
        <v>52</v>
      </c>
      <c r="J278" s="41">
        <v>41</v>
      </c>
      <c r="K278" s="18"/>
      <c r="L278" s="6"/>
      <c r="M278" s="6"/>
      <c r="N278" s="41"/>
      <c r="O278" s="34">
        <f ca="1">IF(H278="","",J278*(1/INDIRECT($H278))/INDEX('Fixed inputs'!$D$65:$D$69,MATCH($C278,'Fixed inputs'!$B$65:$B$69,0)))</f>
        <v>0.95637975274084452</v>
      </c>
      <c r="P278" s="35" t="str">
        <f ca="1">IF(L278="","",N278*(1/(INDIRECT($L278))/INDEX('Fixed inputs'!$D$65:$D$69,MATCH($C278,'Fixed inputs'!$B$65:$B$69,0))))</f>
        <v/>
      </c>
      <c r="Q278" s="36">
        <f t="shared" ca="1" si="20"/>
        <v>0.95637975274084452</v>
      </c>
      <c r="R278" s="9"/>
    </row>
    <row r="279" spans="3:18" x14ac:dyDescent="0.6">
      <c r="C279" s="25" t="s">
        <v>9</v>
      </c>
      <c r="D279" s="26" t="s">
        <v>34</v>
      </c>
      <c r="E279" s="26">
        <f t="shared" si="22"/>
        <v>2019</v>
      </c>
      <c r="F279" s="27" t="str">
        <f t="shared" si="22"/>
        <v>Q4</v>
      </c>
      <c r="G279" s="18" t="s">
        <v>62</v>
      </c>
      <c r="H279" s="6" t="s">
        <v>93</v>
      </c>
      <c r="I279" s="6" t="s">
        <v>52</v>
      </c>
      <c r="J279" s="41">
        <v>41</v>
      </c>
      <c r="K279" s="18"/>
      <c r="L279" s="6"/>
      <c r="M279" s="6"/>
      <c r="N279" s="41"/>
      <c r="O279" s="34">
        <f ca="1">IF(H279="","",J279*(1/INDIRECT($H279))/INDEX('Fixed inputs'!$D$65:$D$69,MATCH($C279,'Fixed inputs'!$B$65:$B$69,0)))</f>
        <v>0.95637975274084452</v>
      </c>
      <c r="P279" s="35" t="str">
        <f ca="1">IF(L279="","",N279*(1/(INDIRECT($L279))/INDEX('Fixed inputs'!$D$65:$D$69,MATCH($C279,'Fixed inputs'!$B$65:$B$69,0))))</f>
        <v/>
      </c>
      <c r="Q279" s="36">
        <f t="shared" ca="1" si="20"/>
        <v>0.95637975274084452</v>
      </c>
      <c r="R279" s="9"/>
    </row>
    <row r="280" spans="3:18" x14ac:dyDescent="0.6">
      <c r="C280" s="25" t="s">
        <v>9</v>
      </c>
      <c r="D280" s="26" t="s">
        <v>34</v>
      </c>
      <c r="E280" s="26">
        <f t="shared" si="22"/>
        <v>2020</v>
      </c>
      <c r="F280" s="27" t="str">
        <f t="shared" si="22"/>
        <v>Q1</v>
      </c>
      <c r="G280" s="18" t="s">
        <v>62</v>
      </c>
      <c r="H280" s="6" t="s">
        <v>93</v>
      </c>
      <c r="I280" s="6" t="s">
        <v>52</v>
      </c>
      <c r="J280" s="41">
        <v>41</v>
      </c>
      <c r="K280" s="18"/>
      <c r="L280" s="6"/>
      <c r="M280" s="6"/>
      <c r="N280" s="41"/>
      <c r="O280" s="34">
        <f ca="1">IF(H280="","",J280*(1/INDIRECT($H280))/INDEX('Fixed inputs'!$D$65:$D$69,MATCH($C280,'Fixed inputs'!$B$65:$B$69,0)))</f>
        <v>0.95637975274084452</v>
      </c>
      <c r="P280" s="35" t="str">
        <f ca="1">IF(L280="","",N280*(1/(INDIRECT($L280))/INDEX('Fixed inputs'!$D$65:$D$69,MATCH($C280,'Fixed inputs'!$B$65:$B$69,0))))</f>
        <v/>
      </c>
      <c r="Q280" s="36">
        <f t="shared" ca="1" si="20"/>
        <v>0.95637975274084452</v>
      </c>
      <c r="R280" s="9"/>
    </row>
    <row r="281" spans="3:18" x14ac:dyDescent="0.6">
      <c r="C281" s="25" t="s">
        <v>9</v>
      </c>
      <c r="D281" s="26" t="s">
        <v>34</v>
      </c>
      <c r="E281" s="26">
        <f t="shared" si="22"/>
        <v>2020</v>
      </c>
      <c r="F281" s="27" t="str">
        <f t="shared" si="22"/>
        <v>Q2</v>
      </c>
      <c r="G281" s="18" t="s">
        <v>62</v>
      </c>
      <c r="H281" s="6" t="s">
        <v>93</v>
      </c>
      <c r="I281" s="6" t="s">
        <v>52</v>
      </c>
      <c r="J281" s="41">
        <v>41</v>
      </c>
      <c r="K281" s="18"/>
      <c r="L281" s="6"/>
      <c r="M281" s="6"/>
      <c r="N281" s="41"/>
      <c r="O281" s="34">
        <f ca="1">IF(H281="","",J281*(1/INDIRECT($H281))/INDEX('Fixed inputs'!$D$65:$D$69,MATCH($C281,'Fixed inputs'!$B$65:$B$69,0)))</f>
        <v>0.95637975274084452</v>
      </c>
      <c r="P281" s="35" t="str">
        <f ca="1">IF(L281="","",N281*(1/(INDIRECT($L281))/INDEX('Fixed inputs'!$D$65:$D$69,MATCH($C281,'Fixed inputs'!$B$65:$B$69,0))))</f>
        <v/>
      </c>
      <c r="Q281" s="36">
        <f t="shared" ca="1" si="20"/>
        <v>0.95637975274084452</v>
      </c>
      <c r="R281" s="9"/>
    </row>
    <row r="282" spans="3:18" x14ac:dyDescent="0.6">
      <c r="C282" s="25" t="s">
        <v>9</v>
      </c>
      <c r="D282" s="26" t="s">
        <v>34</v>
      </c>
      <c r="E282" s="26">
        <f t="shared" si="22"/>
        <v>2020</v>
      </c>
      <c r="F282" s="27" t="str">
        <f t="shared" si="22"/>
        <v>Q3</v>
      </c>
      <c r="G282" s="18" t="s">
        <v>62</v>
      </c>
      <c r="H282" s="6" t="s">
        <v>93</v>
      </c>
      <c r="I282" s="6" t="s">
        <v>52</v>
      </c>
      <c r="J282" s="41">
        <v>41</v>
      </c>
      <c r="K282" s="18"/>
      <c r="L282" s="6"/>
      <c r="M282" s="6"/>
      <c r="N282" s="41"/>
      <c r="O282" s="34">
        <f ca="1">IF(H282="","",J282*(1/INDIRECT($H282))/INDEX('Fixed inputs'!$D$65:$D$69,MATCH($C282,'Fixed inputs'!$B$65:$B$69,0)))</f>
        <v>0.95637975274084452</v>
      </c>
      <c r="P282" s="35" t="str">
        <f ca="1">IF(L282="","",N282*(1/(INDIRECT($L282))/INDEX('Fixed inputs'!$D$65:$D$69,MATCH($C282,'Fixed inputs'!$B$65:$B$69,0))))</f>
        <v/>
      </c>
      <c r="Q282" s="36">
        <f t="shared" ca="1" si="20"/>
        <v>0.95637975274084452</v>
      </c>
      <c r="R282" s="9"/>
    </row>
    <row r="283" spans="3:18" x14ac:dyDescent="0.6">
      <c r="C283" s="25" t="s">
        <v>9</v>
      </c>
      <c r="D283" s="26" t="s">
        <v>34</v>
      </c>
      <c r="E283" s="26">
        <f t="shared" si="22"/>
        <v>2020</v>
      </c>
      <c r="F283" s="27" t="str">
        <f t="shared" si="22"/>
        <v>Q4</v>
      </c>
      <c r="G283" s="18" t="s">
        <v>62</v>
      </c>
      <c r="H283" s="6" t="s">
        <v>93</v>
      </c>
      <c r="I283" s="6" t="s">
        <v>52</v>
      </c>
      <c r="J283" s="41">
        <v>41</v>
      </c>
      <c r="K283" s="18"/>
      <c r="L283" s="6"/>
      <c r="M283" s="6"/>
      <c r="N283" s="41"/>
      <c r="O283" s="34">
        <f ca="1">IF(H283="","",J283*(1/INDIRECT($H283))/INDEX('Fixed inputs'!$D$65:$D$69,MATCH($C283,'Fixed inputs'!$B$65:$B$69,0)))</f>
        <v>0.95637975274084452</v>
      </c>
      <c r="P283" s="35" t="str">
        <f ca="1">IF(L283="","",N283*(1/(INDIRECT($L283))/INDEX('Fixed inputs'!$D$65:$D$69,MATCH($C283,'Fixed inputs'!$B$65:$B$69,0))))</f>
        <v/>
      </c>
      <c r="Q283" s="36">
        <f t="shared" ca="1" si="20"/>
        <v>0.95637975274084452</v>
      </c>
      <c r="R283" s="9"/>
    </row>
    <row r="284" spans="3:18" x14ac:dyDescent="0.6">
      <c r="C284" s="25" t="s">
        <v>9</v>
      </c>
      <c r="D284" s="26" t="s">
        <v>34</v>
      </c>
      <c r="E284" s="26">
        <f t="shared" si="22"/>
        <v>2021</v>
      </c>
      <c r="F284" s="27" t="str">
        <f t="shared" si="22"/>
        <v>Q1</v>
      </c>
      <c r="G284" s="18" t="s">
        <v>62</v>
      </c>
      <c r="H284" s="6" t="s">
        <v>93</v>
      </c>
      <c r="I284" s="6" t="s">
        <v>52</v>
      </c>
      <c r="J284" s="41">
        <v>41</v>
      </c>
      <c r="K284" s="18"/>
      <c r="L284" s="6"/>
      <c r="M284" s="6"/>
      <c r="N284" s="41"/>
      <c r="O284" s="34">
        <f ca="1">IF(H284="","",J284*(1/INDIRECT($H284))/INDEX('Fixed inputs'!$D$65:$D$69,MATCH($C284,'Fixed inputs'!$B$65:$B$69,0)))</f>
        <v>0.95637975274084452</v>
      </c>
      <c r="P284" s="35" t="str">
        <f ca="1">IF(L284="","",N284*(1/(INDIRECT($L284))/INDEX('Fixed inputs'!$D$65:$D$69,MATCH($C284,'Fixed inputs'!$B$65:$B$69,0))))</f>
        <v/>
      </c>
      <c r="Q284" s="36">
        <f t="shared" ca="1" si="20"/>
        <v>0.95637975274084452</v>
      </c>
      <c r="R284" s="9"/>
    </row>
    <row r="285" spans="3:18" x14ac:dyDescent="0.6">
      <c r="C285" s="25" t="s">
        <v>9</v>
      </c>
      <c r="D285" s="26" t="s">
        <v>34</v>
      </c>
      <c r="E285" s="26">
        <f t="shared" si="22"/>
        <v>2021</v>
      </c>
      <c r="F285" s="27" t="str">
        <f t="shared" si="22"/>
        <v>Q2</v>
      </c>
      <c r="G285" s="18" t="s">
        <v>62</v>
      </c>
      <c r="H285" s="6" t="s">
        <v>93</v>
      </c>
      <c r="I285" s="6" t="s">
        <v>52</v>
      </c>
      <c r="J285" s="41">
        <v>41</v>
      </c>
      <c r="K285" s="18"/>
      <c r="L285" s="6"/>
      <c r="M285" s="6"/>
      <c r="N285" s="41"/>
      <c r="O285" s="34">
        <f ca="1">IF(H285="","",J285*(1/INDIRECT($H285))/INDEX('Fixed inputs'!$D$65:$D$69,MATCH($C285,'Fixed inputs'!$B$65:$B$69,0)))</f>
        <v>0.95637975274084452</v>
      </c>
      <c r="P285" s="35" t="str">
        <f ca="1">IF(L285="","",N285*(1/(INDIRECT($L285))/INDEX('Fixed inputs'!$D$65:$D$69,MATCH($C285,'Fixed inputs'!$B$65:$B$69,0))))</f>
        <v/>
      </c>
      <c r="Q285" s="36">
        <f t="shared" ca="1" si="20"/>
        <v>0.95637975274084452</v>
      </c>
      <c r="R285" s="9"/>
    </row>
    <row r="286" spans="3:18" x14ac:dyDescent="0.6">
      <c r="C286" s="25" t="s">
        <v>9</v>
      </c>
      <c r="D286" s="26" t="s">
        <v>34</v>
      </c>
      <c r="E286" s="26">
        <f t="shared" si="22"/>
        <v>2021</v>
      </c>
      <c r="F286" s="27" t="str">
        <f t="shared" si="22"/>
        <v>Q3</v>
      </c>
      <c r="G286" s="18" t="s">
        <v>62</v>
      </c>
      <c r="H286" s="6" t="s">
        <v>93</v>
      </c>
      <c r="I286" s="6" t="s">
        <v>52</v>
      </c>
      <c r="J286" s="41">
        <v>41</v>
      </c>
      <c r="K286" s="18"/>
      <c r="L286" s="6"/>
      <c r="M286" s="6"/>
      <c r="N286" s="41"/>
      <c r="O286" s="34">
        <f ca="1">IF(H286="","",J286*(1/INDIRECT($H286))/INDEX('Fixed inputs'!$D$65:$D$69,MATCH($C286,'Fixed inputs'!$B$65:$B$69,0)))</f>
        <v>0.95637975274084452</v>
      </c>
      <c r="P286" s="35" t="str">
        <f ca="1">IF(L286="","",N286*(1/(INDIRECT($L286))/INDEX('Fixed inputs'!$D$65:$D$69,MATCH($C286,'Fixed inputs'!$B$65:$B$69,0))))</f>
        <v/>
      </c>
      <c r="Q286" s="36">
        <f t="shared" ca="1" si="20"/>
        <v>0.95637975274084452</v>
      </c>
      <c r="R286" s="9"/>
    </row>
    <row r="287" spans="3:18" x14ac:dyDescent="0.6">
      <c r="C287" s="25" t="s">
        <v>9</v>
      </c>
      <c r="D287" s="26" t="s">
        <v>34</v>
      </c>
      <c r="E287" s="26">
        <f t="shared" si="22"/>
        <v>2021</v>
      </c>
      <c r="F287" s="27" t="str">
        <f t="shared" si="22"/>
        <v>Q4</v>
      </c>
      <c r="G287" s="18" t="s">
        <v>62</v>
      </c>
      <c r="H287" s="6" t="s">
        <v>93</v>
      </c>
      <c r="I287" s="6" t="s">
        <v>52</v>
      </c>
      <c r="J287" s="41">
        <v>41</v>
      </c>
      <c r="K287" s="18"/>
      <c r="L287" s="6"/>
      <c r="M287" s="6"/>
      <c r="N287" s="41"/>
      <c r="O287" s="34">
        <f ca="1">IF(H287="","",J287*(1/INDIRECT($H287))/INDEX('Fixed inputs'!$D$65:$D$69,MATCH($C287,'Fixed inputs'!$B$65:$B$69,0)))</f>
        <v>0.95637975274084452</v>
      </c>
      <c r="P287" s="35" t="str">
        <f ca="1">IF(L287="","",N287*(1/(INDIRECT($L287))/INDEX('Fixed inputs'!$D$65:$D$69,MATCH($C287,'Fixed inputs'!$B$65:$B$69,0))))</f>
        <v/>
      </c>
      <c r="Q287" s="36">
        <f t="shared" ca="1" si="20"/>
        <v>0.95637975274084452</v>
      </c>
      <c r="R287" s="9"/>
    </row>
    <row r="288" spans="3:18" x14ac:dyDescent="0.6">
      <c r="C288" s="25" t="s">
        <v>9</v>
      </c>
      <c r="D288" s="26" t="s">
        <v>34</v>
      </c>
      <c r="E288" s="26">
        <f t="shared" si="22"/>
        <v>2022</v>
      </c>
      <c r="F288" s="27" t="str">
        <f t="shared" si="22"/>
        <v>Q1</v>
      </c>
      <c r="G288" s="18" t="s">
        <v>62</v>
      </c>
      <c r="H288" s="6" t="s">
        <v>93</v>
      </c>
      <c r="I288" s="6" t="s">
        <v>52</v>
      </c>
      <c r="J288" s="41">
        <v>41</v>
      </c>
      <c r="K288" s="18"/>
      <c r="L288" s="6"/>
      <c r="M288" s="6"/>
      <c r="N288" s="41"/>
      <c r="O288" s="34">
        <f ca="1">IF(H288="","",J288*(1/INDIRECT($H288))/INDEX('Fixed inputs'!$D$65:$D$69,MATCH($C288,'Fixed inputs'!$B$65:$B$69,0)))</f>
        <v>0.95637975274084452</v>
      </c>
      <c r="P288" s="35" t="str">
        <f ca="1">IF(L288="","",N288*(1/(INDIRECT($L288))/INDEX('Fixed inputs'!$D$65:$D$69,MATCH($C288,'Fixed inputs'!$B$65:$B$69,0))))</f>
        <v/>
      </c>
      <c r="Q288" s="36">
        <f t="shared" ca="1" si="20"/>
        <v>0.95637975274084452</v>
      </c>
      <c r="R288" s="9"/>
    </row>
    <row r="289" spans="3:18" x14ac:dyDescent="0.6">
      <c r="C289" s="25" t="s">
        <v>9</v>
      </c>
      <c r="D289" s="26" t="s">
        <v>34</v>
      </c>
      <c r="E289" s="26">
        <f t="shared" si="22"/>
        <v>2022</v>
      </c>
      <c r="F289" s="27" t="str">
        <f t="shared" si="22"/>
        <v>Q2</v>
      </c>
      <c r="G289" s="18" t="s">
        <v>62</v>
      </c>
      <c r="H289" s="6" t="s">
        <v>93</v>
      </c>
      <c r="I289" s="6" t="s">
        <v>52</v>
      </c>
      <c r="J289" s="41">
        <v>41</v>
      </c>
      <c r="K289" s="18"/>
      <c r="L289" s="6"/>
      <c r="M289" s="6"/>
      <c r="N289" s="41"/>
      <c r="O289" s="34">
        <f ca="1">IF(H289="","",J289*(1/INDIRECT($H289))/INDEX('Fixed inputs'!$D$65:$D$69,MATCH($C289,'Fixed inputs'!$B$65:$B$69,0)))</f>
        <v>0.95637975274084452</v>
      </c>
      <c r="P289" s="35" t="str">
        <f ca="1">IF(L289="","",N289*(1/(INDIRECT($L289))/INDEX('Fixed inputs'!$D$65:$D$69,MATCH($C289,'Fixed inputs'!$B$65:$B$69,0))))</f>
        <v/>
      </c>
      <c r="Q289" s="36">
        <f t="shared" ca="1" si="20"/>
        <v>0.95637975274084452</v>
      </c>
      <c r="R289" s="9"/>
    </row>
    <row r="290" spans="3:18" x14ac:dyDescent="0.6">
      <c r="C290" s="25" t="s">
        <v>9</v>
      </c>
      <c r="D290" s="26" t="s">
        <v>34</v>
      </c>
      <c r="E290" s="26">
        <f t="shared" si="22"/>
        <v>2022</v>
      </c>
      <c r="F290" s="27" t="str">
        <f t="shared" si="22"/>
        <v>Q3</v>
      </c>
      <c r="G290" s="18" t="s">
        <v>62</v>
      </c>
      <c r="H290" s="6" t="s">
        <v>93</v>
      </c>
      <c r="I290" s="6" t="s">
        <v>52</v>
      </c>
      <c r="J290" s="41">
        <v>41</v>
      </c>
      <c r="K290" s="18"/>
      <c r="L290" s="6"/>
      <c r="M290" s="6"/>
      <c r="N290" s="41"/>
      <c r="O290" s="34">
        <f ca="1">IF(H290="","",J290*(1/INDIRECT($H290))/INDEX('Fixed inputs'!$D$65:$D$69,MATCH($C290,'Fixed inputs'!$B$65:$B$69,0)))</f>
        <v>0.95637975274084452</v>
      </c>
      <c r="P290" s="35" t="str">
        <f ca="1">IF(L290="","",N290*(1/(INDIRECT($L290))/INDEX('Fixed inputs'!$D$65:$D$69,MATCH($C290,'Fixed inputs'!$B$65:$B$69,0))))</f>
        <v/>
      </c>
      <c r="Q290" s="36">
        <f t="shared" ca="1" si="20"/>
        <v>0.95637975274084452</v>
      </c>
      <c r="R290" s="9"/>
    </row>
    <row r="291" spans="3:18" x14ac:dyDescent="0.6">
      <c r="C291" s="25" t="s">
        <v>9</v>
      </c>
      <c r="D291" s="26" t="s">
        <v>34</v>
      </c>
      <c r="E291" s="26">
        <f t="shared" si="22"/>
        <v>2022</v>
      </c>
      <c r="F291" s="27" t="str">
        <f t="shared" si="22"/>
        <v>Q4</v>
      </c>
      <c r="G291" s="18" t="s">
        <v>62</v>
      </c>
      <c r="H291" s="6" t="s">
        <v>93</v>
      </c>
      <c r="I291" s="6" t="s">
        <v>52</v>
      </c>
      <c r="J291" s="41">
        <v>41</v>
      </c>
      <c r="K291" s="18"/>
      <c r="L291" s="6"/>
      <c r="M291" s="6"/>
      <c r="N291" s="41"/>
      <c r="O291" s="34">
        <f ca="1">IF(H291="","",J291*(1/INDIRECT($H291))/INDEX('Fixed inputs'!$D$65:$D$69,MATCH($C291,'Fixed inputs'!$B$65:$B$69,0)))</f>
        <v>0.95637975274084452</v>
      </c>
      <c r="P291" s="35" t="str">
        <f ca="1">IF(L291="","",N291*(1/(INDIRECT($L291))/INDEX('Fixed inputs'!$D$65:$D$69,MATCH($C291,'Fixed inputs'!$B$65:$B$69,0))))</f>
        <v/>
      </c>
      <c r="Q291" s="36">
        <f t="shared" ca="1" si="20"/>
        <v>0.95637975274084452</v>
      </c>
      <c r="R291" s="9"/>
    </row>
    <row r="292" spans="3:18" x14ac:dyDescent="0.6">
      <c r="C292" s="25" t="s">
        <v>9</v>
      </c>
      <c r="D292" s="26" t="s">
        <v>34</v>
      </c>
      <c r="E292" s="26">
        <f t="shared" si="22"/>
        <v>2023</v>
      </c>
      <c r="F292" s="27" t="str">
        <f t="shared" si="22"/>
        <v>Q1</v>
      </c>
      <c r="G292" s="18" t="s">
        <v>62</v>
      </c>
      <c r="H292" s="6" t="s">
        <v>93</v>
      </c>
      <c r="I292" s="6" t="s">
        <v>52</v>
      </c>
      <c r="J292" s="41">
        <v>41</v>
      </c>
      <c r="K292" s="18"/>
      <c r="L292" s="6"/>
      <c r="M292" s="6"/>
      <c r="N292" s="41"/>
      <c r="O292" s="34">
        <f ca="1">IF(H292="","",J292*(1/INDIRECT($H292))/INDEX('Fixed inputs'!$D$65:$D$69,MATCH($C292,'Fixed inputs'!$B$65:$B$69,0)))</f>
        <v>0.95637975274084452</v>
      </c>
      <c r="P292" s="35" t="str">
        <f ca="1">IF(L292="","",N292*(1/(INDIRECT($L292))/INDEX('Fixed inputs'!$D$65:$D$69,MATCH($C292,'Fixed inputs'!$B$65:$B$69,0))))</f>
        <v/>
      </c>
      <c r="Q292" s="36">
        <f t="shared" ca="1" si="20"/>
        <v>0.95637975274084452</v>
      </c>
      <c r="R292" s="9"/>
    </row>
    <row r="293" spans="3:18" x14ac:dyDescent="0.6">
      <c r="C293" s="25" t="s">
        <v>9</v>
      </c>
      <c r="D293" s="26" t="s">
        <v>34</v>
      </c>
      <c r="E293" s="26">
        <f t="shared" si="22"/>
        <v>2023</v>
      </c>
      <c r="F293" s="27" t="str">
        <f t="shared" si="22"/>
        <v>Q2</v>
      </c>
      <c r="G293" s="18" t="s">
        <v>62</v>
      </c>
      <c r="H293" s="6" t="s">
        <v>93</v>
      </c>
      <c r="I293" s="6" t="s">
        <v>52</v>
      </c>
      <c r="J293" s="41">
        <v>41</v>
      </c>
      <c r="K293" s="18"/>
      <c r="L293" s="6"/>
      <c r="M293" s="6"/>
      <c r="N293" s="41"/>
      <c r="O293" s="34">
        <f ca="1">IF(H293="","",J293*(1/INDIRECT($H293))/INDEX('Fixed inputs'!$D$65:$D$69,MATCH($C293,'Fixed inputs'!$B$65:$B$69,0)))</f>
        <v>0.95637975274084452</v>
      </c>
      <c r="P293" s="35" t="str">
        <f ca="1">IF(L293="","",N293*(1/(INDIRECT($L293))/INDEX('Fixed inputs'!$D$65:$D$69,MATCH($C293,'Fixed inputs'!$B$65:$B$69,0))))</f>
        <v/>
      </c>
      <c r="Q293" s="36">
        <f t="shared" ca="1" si="20"/>
        <v>0.95637975274084452</v>
      </c>
      <c r="R293" s="9"/>
    </row>
    <row r="294" spans="3:18" x14ac:dyDescent="0.6">
      <c r="C294" s="25" t="s">
        <v>9</v>
      </c>
      <c r="D294" s="26" t="s">
        <v>34</v>
      </c>
      <c r="E294" s="26">
        <f t="shared" si="22"/>
        <v>2023</v>
      </c>
      <c r="F294" s="27" t="str">
        <f t="shared" si="22"/>
        <v>Q3</v>
      </c>
      <c r="G294" s="18" t="s">
        <v>62</v>
      </c>
      <c r="H294" s="6" t="s">
        <v>93</v>
      </c>
      <c r="I294" s="6" t="s">
        <v>52</v>
      </c>
      <c r="J294" s="41">
        <v>41</v>
      </c>
      <c r="K294" s="18"/>
      <c r="L294" s="6"/>
      <c r="M294" s="6"/>
      <c r="N294" s="41"/>
      <c r="O294" s="34">
        <f ca="1">IF(H294="","",J294*(1/INDIRECT($H294))/INDEX('Fixed inputs'!$D$65:$D$69,MATCH($C294,'Fixed inputs'!$B$65:$B$69,0)))</f>
        <v>0.95637975274084452</v>
      </c>
      <c r="P294" s="35" t="str">
        <f ca="1">IF(L294="","",N294*(1/(INDIRECT($L294))/INDEX('Fixed inputs'!$D$65:$D$69,MATCH($C294,'Fixed inputs'!$B$65:$B$69,0))))</f>
        <v/>
      </c>
      <c r="Q294" s="36">
        <f t="shared" ca="1" si="20"/>
        <v>0.95637975274084452</v>
      </c>
      <c r="R294" s="9"/>
    </row>
    <row r="295" spans="3:18" x14ac:dyDescent="0.6">
      <c r="C295" s="25" t="s">
        <v>9</v>
      </c>
      <c r="D295" s="26" t="s">
        <v>34</v>
      </c>
      <c r="E295" s="26">
        <f t="shared" ref="E295:F314" si="23">E243</f>
        <v>2023</v>
      </c>
      <c r="F295" s="27" t="str">
        <f t="shared" si="23"/>
        <v>Q4</v>
      </c>
      <c r="G295" s="18" t="s">
        <v>62</v>
      </c>
      <c r="H295" s="6" t="s">
        <v>93</v>
      </c>
      <c r="I295" s="6" t="s">
        <v>52</v>
      </c>
      <c r="J295" s="41">
        <v>41</v>
      </c>
      <c r="K295" s="18"/>
      <c r="L295" s="6"/>
      <c r="M295" s="6"/>
      <c r="N295" s="41"/>
      <c r="O295" s="34">
        <f ca="1">IF(H295="","",J295*(1/INDIRECT($H295))/INDEX('Fixed inputs'!$D$65:$D$69,MATCH($C295,'Fixed inputs'!$B$65:$B$69,0)))</f>
        <v>0.95637975274084452</v>
      </c>
      <c r="P295" s="35" t="str">
        <f ca="1">IF(L295="","",N295*(1/(INDIRECT($L295))/INDEX('Fixed inputs'!$D$65:$D$69,MATCH($C295,'Fixed inputs'!$B$65:$B$69,0))))</f>
        <v/>
      </c>
      <c r="Q295" s="36">
        <f t="shared" ca="1" si="20"/>
        <v>0.95637975274084452</v>
      </c>
      <c r="R295" s="9"/>
    </row>
    <row r="296" spans="3:18" x14ac:dyDescent="0.6">
      <c r="C296" s="25" t="s">
        <v>9</v>
      </c>
      <c r="D296" s="26" t="s">
        <v>34</v>
      </c>
      <c r="E296" s="26">
        <f t="shared" si="23"/>
        <v>2024</v>
      </c>
      <c r="F296" s="27" t="str">
        <f t="shared" si="23"/>
        <v>Q1</v>
      </c>
      <c r="G296" s="18" t="s">
        <v>62</v>
      </c>
      <c r="H296" s="6" t="s">
        <v>93</v>
      </c>
      <c r="I296" s="6" t="s">
        <v>52</v>
      </c>
      <c r="J296" s="41">
        <v>41</v>
      </c>
      <c r="K296" s="18"/>
      <c r="L296" s="6"/>
      <c r="M296" s="6"/>
      <c r="N296" s="41"/>
      <c r="O296" s="34">
        <f ca="1">IF(H296="","",J296*(1/INDIRECT($H296))/INDEX('Fixed inputs'!$D$65:$D$69,MATCH($C296,'Fixed inputs'!$B$65:$B$69,0)))</f>
        <v>0.95637975274084452</v>
      </c>
      <c r="P296" s="35" t="str">
        <f ca="1">IF(L296="","",N296*(1/(INDIRECT($L296))/INDEX('Fixed inputs'!$D$65:$D$69,MATCH($C296,'Fixed inputs'!$B$65:$B$69,0))))</f>
        <v/>
      </c>
      <c r="Q296" s="36">
        <f t="shared" ca="1" si="20"/>
        <v>0.95637975274084452</v>
      </c>
      <c r="R296" s="9"/>
    </row>
    <row r="297" spans="3:18" x14ac:dyDescent="0.6">
      <c r="C297" s="25" t="s">
        <v>9</v>
      </c>
      <c r="D297" s="26" t="s">
        <v>34</v>
      </c>
      <c r="E297" s="26">
        <f t="shared" si="23"/>
        <v>2024</v>
      </c>
      <c r="F297" s="27" t="str">
        <f t="shared" si="23"/>
        <v>Q2</v>
      </c>
      <c r="G297" s="18" t="s">
        <v>62</v>
      </c>
      <c r="H297" s="6" t="s">
        <v>93</v>
      </c>
      <c r="I297" s="6" t="s">
        <v>52</v>
      </c>
      <c r="J297" s="41">
        <v>41</v>
      </c>
      <c r="K297" s="18"/>
      <c r="L297" s="6"/>
      <c r="M297" s="6"/>
      <c r="N297" s="41"/>
      <c r="O297" s="34">
        <f ca="1">IF(H297="","",J297*(1/INDIRECT($H297))/INDEX('Fixed inputs'!$D$65:$D$69,MATCH($C297,'Fixed inputs'!$B$65:$B$69,0)))</f>
        <v>0.95637975274084452</v>
      </c>
      <c r="P297" s="35" t="str">
        <f ca="1">IF(L297="","",N297*(1/(INDIRECT($L297))/INDEX('Fixed inputs'!$D$65:$D$69,MATCH($C297,'Fixed inputs'!$B$65:$B$69,0))))</f>
        <v/>
      </c>
      <c r="Q297" s="36">
        <f t="shared" ca="1" si="20"/>
        <v>0.95637975274084452</v>
      </c>
      <c r="R297" s="9"/>
    </row>
    <row r="298" spans="3:18" x14ac:dyDescent="0.6">
      <c r="C298" s="25" t="s">
        <v>9</v>
      </c>
      <c r="D298" s="26" t="s">
        <v>34</v>
      </c>
      <c r="E298" s="26">
        <f t="shared" si="23"/>
        <v>2024</v>
      </c>
      <c r="F298" s="27" t="str">
        <f t="shared" si="23"/>
        <v>Q3</v>
      </c>
      <c r="G298" s="18" t="s">
        <v>62</v>
      </c>
      <c r="H298" s="6" t="s">
        <v>93</v>
      </c>
      <c r="I298" s="6" t="s">
        <v>52</v>
      </c>
      <c r="J298" s="41">
        <v>41</v>
      </c>
      <c r="K298" s="18"/>
      <c r="L298" s="6"/>
      <c r="M298" s="6"/>
      <c r="N298" s="41"/>
      <c r="O298" s="34">
        <f ca="1">IF(H298="","",J298*(1/INDIRECT($H298))/INDEX('Fixed inputs'!$D$65:$D$69,MATCH($C298,'Fixed inputs'!$B$65:$B$69,0)))</f>
        <v>0.95637975274084452</v>
      </c>
      <c r="P298" s="35" t="str">
        <f ca="1">IF(L298="","",N298*(1/(INDIRECT($L298))/INDEX('Fixed inputs'!$D$65:$D$69,MATCH($C298,'Fixed inputs'!$B$65:$B$69,0))))</f>
        <v/>
      </c>
      <c r="Q298" s="36">
        <f t="shared" ca="1" si="20"/>
        <v>0.95637975274084452</v>
      </c>
      <c r="R298" s="9"/>
    </row>
    <row r="299" spans="3:18" x14ac:dyDescent="0.6">
      <c r="C299" s="25" t="s">
        <v>9</v>
      </c>
      <c r="D299" s="26" t="s">
        <v>34</v>
      </c>
      <c r="E299" s="26">
        <f t="shared" si="23"/>
        <v>2024</v>
      </c>
      <c r="F299" s="27" t="str">
        <f t="shared" si="23"/>
        <v>Q4</v>
      </c>
      <c r="G299" s="18" t="s">
        <v>62</v>
      </c>
      <c r="H299" s="6" t="s">
        <v>93</v>
      </c>
      <c r="I299" s="6" t="s">
        <v>52</v>
      </c>
      <c r="J299" s="41">
        <v>41</v>
      </c>
      <c r="K299" s="18"/>
      <c r="L299" s="6"/>
      <c r="M299" s="6"/>
      <c r="N299" s="41"/>
      <c r="O299" s="34">
        <f ca="1">IF(H299="","",J299*(1/INDIRECT($H299))/INDEX('Fixed inputs'!$D$65:$D$69,MATCH($C299,'Fixed inputs'!$B$65:$B$69,0)))</f>
        <v>0.95637975274084452</v>
      </c>
      <c r="P299" s="35" t="str">
        <f ca="1">IF(L299="","",N299*(1/(INDIRECT($L299))/INDEX('Fixed inputs'!$D$65:$D$69,MATCH($C299,'Fixed inputs'!$B$65:$B$69,0))))</f>
        <v/>
      </c>
      <c r="Q299" s="36">
        <f t="shared" ca="1" si="20"/>
        <v>0.95637975274084452</v>
      </c>
      <c r="R299" s="9"/>
    </row>
    <row r="300" spans="3:18" x14ac:dyDescent="0.6">
      <c r="C300" s="25" t="s">
        <v>9</v>
      </c>
      <c r="D300" s="26" t="s">
        <v>34</v>
      </c>
      <c r="E300" s="26">
        <f t="shared" si="23"/>
        <v>2025</v>
      </c>
      <c r="F300" s="27" t="str">
        <f t="shared" si="23"/>
        <v>Q1</v>
      </c>
      <c r="G300" s="18" t="s">
        <v>62</v>
      </c>
      <c r="H300" s="6" t="s">
        <v>93</v>
      </c>
      <c r="I300" s="6" t="s">
        <v>52</v>
      </c>
      <c r="J300" s="41">
        <v>41</v>
      </c>
      <c r="K300" s="18"/>
      <c r="L300" s="6"/>
      <c r="M300" s="6"/>
      <c r="N300" s="41"/>
      <c r="O300" s="34">
        <f ca="1">IF(H300="","",J300*(1/INDIRECT($H300))/INDEX('Fixed inputs'!$D$65:$D$69,MATCH($C300,'Fixed inputs'!$B$65:$B$69,0)))</f>
        <v>0.95637975274084452</v>
      </c>
      <c r="P300" s="35" t="str">
        <f ca="1">IF(L300="","",N300*(1/(INDIRECT($L300))/INDEX('Fixed inputs'!$D$65:$D$69,MATCH($C300,'Fixed inputs'!$B$65:$B$69,0))))</f>
        <v/>
      </c>
      <c r="Q300" s="36">
        <f t="shared" ca="1" si="20"/>
        <v>0.95637975274084452</v>
      </c>
      <c r="R300" s="9"/>
    </row>
    <row r="301" spans="3:18" x14ac:dyDescent="0.6">
      <c r="C301" s="25" t="s">
        <v>9</v>
      </c>
      <c r="D301" s="26" t="s">
        <v>34</v>
      </c>
      <c r="E301" s="26">
        <f t="shared" si="23"/>
        <v>2025</v>
      </c>
      <c r="F301" s="27" t="str">
        <f t="shared" si="23"/>
        <v>Q2</v>
      </c>
      <c r="G301" s="18" t="s">
        <v>62</v>
      </c>
      <c r="H301" s="6" t="s">
        <v>93</v>
      </c>
      <c r="I301" s="6" t="s">
        <v>52</v>
      </c>
      <c r="J301" s="41">
        <v>41</v>
      </c>
      <c r="K301" s="18"/>
      <c r="L301" s="6"/>
      <c r="M301" s="6"/>
      <c r="N301" s="41"/>
      <c r="O301" s="34">
        <f ca="1">IF(H301="","",J301*(1/INDIRECT($H301))/INDEX('Fixed inputs'!$D$65:$D$69,MATCH($C301,'Fixed inputs'!$B$65:$B$69,0)))</f>
        <v>0.95637975274084452</v>
      </c>
      <c r="P301" s="35" t="str">
        <f ca="1">IF(L301="","",N301*(1/(INDIRECT($L301))/INDEX('Fixed inputs'!$D$65:$D$69,MATCH($C301,'Fixed inputs'!$B$65:$B$69,0))))</f>
        <v/>
      </c>
      <c r="Q301" s="36">
        <f t="shared" ca="1" si="20"/>
        <v>0.95637975274084452</v>
      </c>
      <c r="R301" s="9"/>
    </row>
    <row r="302" spans="3:18" x14ac:dyDescent="0.6">
      <c r="C302" s="25" t="s">
        <v>9</v>
      </c>
      <c r="D302" s="26" t="s">
        <v>34</v>
      </c>
      <c r="E302" s="26">
        <f t="shared" si="23"/>
        <v>2025</v>
      </c>
      <c r="F302" s="27" t="str">
        <f t="shared" si="23"/>
        <v>Q3</v>
      </c>
      <c r="G302" s="18" t="s">
        <v>62</v>
      </c>
      <c r="H302" s="6" t="s">
        <v>93</v>
      </c>
      <c r="I302" s="6" t="s">
        <v>52</v>
      </c>
      <c r="J302" s="41">
        <v>41</v>
      </c>
      <c r="K302" s="18"/>
      <c r="L302" s="6"/>
      <c r="M302" s="6"/>
      <c r="N302" s="41"/>
      <c r="O302" s="34">
        <f ca="1">IF(H302="","",J302*(1/INDIRECT($H302))/INDEX('Fixed inputs'!$D$65:$D$69,MATCH($C302,'Fixed inputs'!$B$65:$B$69,0)))</f>
        <v>0.95637975274084452</v>
      </c>
      <c r="P302" s="35" t="str">
        <f ca="1">IF(L302="","",N302*(1/(INDIRECT($L302))/INDEX('Fixed inputs'!$D$65:$D$69,MATCH($C302,'Fixed inputs'!$B$65:$B$69,0))))</f>
        <v/>
      </c>
      <c r="Q302" s="36">
        <f t="shared" ca="1" si="20"/>
        <v>0.95637975274084452</v>
      </c>
      <c r="R302" s="9"/>
    </row>
    <row r="303" spans="3:18" x14ac:dyDescent="0.6">
      <c r="C303" s="25" t="s">
        <v>9</v>
      </c>
      <c r="D303" s="26" t="s">
        <v>34</v>
      </c>
      <c r="E303" s="26">
        <f t="shared" si="23"/>
        <v>2025</v>
      </c>
      <c r="F303" s="27" t="str">
        <f t="shared" si="23"/>
        <v>Q4</v>
      </c>
      <c r="G303" s="18" t="s">
        <v>62</v>
      </c>
      <c r="H303" s="6" t="s">
        <v>93</v>
      </c>
      <c r="I303" s="6" t="s">
        <v>52</v>
      </c>
      <c r="J303" s="41">
        <v>41</v>
      </c>
      <c r="K303" s="18"/>
      <c r="L303" s="6"/>
      <c r="M303" s="6"/>
      <c r="N303" s="41"/>
      <c r="O303" s="34">
        <f ca="1">IF(H303="","",J303*(1/INDIRECT($H303))/INDEX('Fixed inputs'!$D$65:$D$69,MATCH($C303,'Fixed inputs'!$B$65:$B$69,0)))</f>
        <v>0.95637975274084452</v>
      </c>
      <c r="P303" s="35" t="str">
        <f ca="1">IF(L303="","",N303*(1/(INDIRECT($L303))/INDEX('Fixed inputs'!$D$65:$D$69,MATCH($C303,'Fixed inputs'!$B$65:$B$69,0))))</f>
        <v/>
      </c>
      <c r="Q303" s="36">
        <f t="shared" ca="1" si="20"/>
        <v>0.95637975274084452</v>
      </c>
      <c r="R303" s="9"/>
    </row>
    <row r="304" spans="3:18" x14ac:dyDescent="0.6">
      <c r="C304" s="25" t="s">
        <v>9</v>
      </c>
      <c r="D304" s="26" t="s">
        <v>34</v>
      </c>
      <c r="E304" s="26">
        <f t="shared" si="23"/>
        <v>2026</v>
      </c>
      <c r="F304" s="27" t="str">
        <f t="shared" si="23"/>
        <v>Q1</v>
      </c>
      <c r="G304" s="18" t="s">
        <v>62</v>
      </c>
      <c r="H304" s="6" t="s">
        <v>93</v>
      </c>
      <c r="I304" s="6" t="s">
        <v>52</v>
      </c>
      <c r="J304" s="41">
        <v>41</v>
      </c>
      <c r="K304" s="18"/>
      <c r="L304" s="6"/>
      <c r="M304" s="6"/>
      <c r="N304" s="41"/>
      <c r="O304" s="34">
        <f ca="1">IF(H304="","",J304*(1/INDIRECT($H304))/INDEX('Fixed inputs'!$D$65:$D$69,MATCH($C304,'Fixed inputs'!$B$65:$B$69,0)))</f>
        <v>0.95637975274084452</v>
      </c>
      <c r="P304" s="35" t="str">
        <f ca="1">IF(L304="","",N304*(1/(INDIRECT($L304))/INDEX('Fixed inputs'!$D$65:$D$69,MATCH($C304,'Fixed inputs'!$B$65:$B$69,0))))</f>
        <v/>
      </c>
      <c r="Q304" s="36">
        <f t="shared" ca="1" si="20"/>
        <v>0.95637975274084452</v>
      </c>
      <c r="R304" s="9"/>
    </row>
    <row r="305" spans="3:18" x14ac:dyDescent="0.6">
      <c r="C305" s="25" t="s">
        <v>9</v>
      </c>
      <c r="D305" s="26" t="s">
        <v>34</v>
      </c>
      <c r="E305" s="26">
        <f t="shared" si="23"/>
        <v>2026</v>
      </c>
      <c r="F305" s="27" t="str">
        <f t="shared" si="23"/>
        <v>Q2</v>
      </c>
      <c r="G305" s="18" t="s">
        <v>62</v>
      </c>
      <c r="H305" s="6" t="s">
        <v>93</v>
      </c>
      <c r="I305" s="6" t="s">
        <v>52</v>
      </c>
      <c r="J305" s="41">
        <v>41</v>
      </c>
      <c r="K305" s="18"/>
      <c r="L305" s="6"/>
      <c r="M305" s="6"/>
      <c r="N305" s="41"/>
      <c r="O305" s="34">
        <f ca="1">IF(H305="","",J305*(1/INDIRECT($H305))/INDEX('Fixed inputs'!$D$65:$D$69,MATCH($C305,'Fixed inputs'!$B$65:$B$69,0)))</f>
        <v>0.95637975274084452</v>
      </c>
      <c r="P305" s="35" t="str">
        <f ca="1">IF(L305="","",N305*(1/(INDIRECT($L305))/INDEX('Fixed inputs'!$D$65:$D$69,MATCH($C305,'Fixed inputs'!$B$65:$B$69,0))))</f>
        <v/>
      </c>
      <c r="Q305" s="36">
        <f t="shared" ca="1" si="20"/>
        <v>0.95637975274084452</v>
      </c>
      <c r="R305" s="9"/>
    </row>
    <row r="306" spans="3:18" x14ac:dyDescent="0.6">
      <c r="C306" s="25" t="s">
        <v>9</v>
      </c>
      <c r="D306" s="26" t="s">
        <v>34</v>
      </c>
      <c r="E306" s="26">
        <f t="shared" si="23"/>
        <v>2026</v>
      </c>
      <c r="F306" s="27" t="str">
        <f t="shared" si="23"/>
        <v>Q3</v>
      </c>
      <c r="G306" s="18" t="s">
        <v>62</v>
      </c>
      <c r="H306" s="6" t="s">
        <v>93</v>
      </c>
      <c r="I306" s="6" t="s">
        <v>52</v>
      </c>
      <c r="J306" s="41">
        <v>41</v>
      </c>
      <c r="K306" s="18"/>
      <c r="L306" s="6"/>
      <c r="M306" s="6"/>
      <c r="N306" s="41"/>
      <c r="O306" s="34">
        <f ca="1">IF(H306="","",J306*(1/INDIRECT($H306))/INDEX('Fixed inputs'!$D$65:$D$69,MATCH($C306,'Fixed inputs'!$B$65:$B$69,0)))</f>
        <v>0.95637975274084452</v>
      </c>
      <c r="P306" s="35" t="str">
        <f ca="1">IF(L306="","",N306*(1/(INDIRECT($L306))/INDEX('Fixed inputs'!$D$65:$D$69,MATCH($C306,'Fixed inputs'!$B$65:$B$69,0))))</f>
        <v/>
      </c>
      <c r="Q306" s="36">
        <f t="shared" ca="1" si="20"/>
        <v>0.95637975274084452</v>
      </c>
      <c r="R306" s="9"/>
    </row>
    <row r="307" spans="3:18" x14ac:dyDescent="0.6">
      <c r="C307" s="25" t="s">
        <v>9</v>
      </c>
      <c r="D307" s="26" t="s">
        <v>34</v>
      </c>
      <c r="E307" s="26">
        <f t="shared" si="23"/>
        <v>2026</v>
      </c>
      <c r="F307" s="27" t="str">
        <f t="shared" si="23"/>
        <v>Q4</v>
      </c>
      <c r="G307" s="18" t="s">
        <v>62</v>
      </c>
      <c r="H307" s="6" t="s">
        <v>93</v>
      </c>
      <c r="I307" s="6" t="s">
        <v>52</v>
      </c>
      <c r="J307" s="41">
        <v>41</v>
      </c>
      <c r="K307" s="18"/>
      <c r="L307" s="6"/>
      <c r="M307" s="6"/>
      <c r="N307" s="41"/>
      <c r="O307" s="34">
        <f ca="1">IF(H307="","",J307*(1/INDIRECT($H307))/INDEX('Fixed inputs'!$D$65:$D$69,MATCH($C307,'Fixed inputs'!$B$65:$B$69,0)))</f>
        <v>0.95637975274084452</v>
      </c>
      <c r="P307" s="35" t="str">
        <f ca="1">IF(L307="","",N307*(1/(INDIRECT($L307))/INDEX('Fixed inputs'!$D$65:$D$69,MATCH($C307,'Fixed inputs'!$B$65:$B$69,0))))</f>
        <v/>
      </c>
      <c r="Q307" s="36">
        <f t="shared" ca="1" si="20"/>
        <v>0.95637975274084452</v>
      </c>
      <c r="R307" s="9"/>
    </row>
    <row r="308" spans="3:18" x14ac:dyDescent="0.6">
      <c r="C308" s="25" t="s">
        <v>9</v>
      </c>
      <c r="D308" s="26" t="s">
        <v>34</v>
      </c>
      <c r="E308" s="26">
        <f t="shared" si="23"/>
        <v>2027</v>
      </c>
      <c r="F308" s="27" t="str">
        <f t="shared" si="23"/>
        <v>Q1</v>
      </c>
      <c r="G308" s="18" t="s">
        <v>62</v>
      </c>
      <c r="H308" s="6" t="s">
        <v>93</v>
      </c>
      <c r="I308" s="6" t="s">
        <v>52</v>
      </c>
      <c r="J308" s="41">
        <v>41</v>
      </c>
      <c r="K308" s="18"/>
      <c r="L308" s="6"/>
      <c r="M308" s="6"/>
      <c r="N308" s="41"/>
      <c r="O308" s="34">
        <f ca="1">IF(H308="","",J308*(1/INDIRECT($H308))/INDEX('Fixed inputs'!$D$65:$D$69,MATCH($C308,'Fixed inputs'!$B$65:$B$69,0)))</f>
        <v>0.95637975274084452</v>
      </c>
      <c r="P308" s="35" t="str">
        <f ca="1">IF(L308="","",N308*(1/(INDIRECT($L308))/INDEX('Fixed inputs'!$D$65:$D$69,MATCH($C308,'Fixed inputs'!$B$65:$B$69,0))))</f>
        <v/>
      </c>
      <c r="Q308" s="36">
        <f t="shared" ca="1" si="20"/>
        <v>0.95637975274084452</v>
      </c>
      <c r="R308" s="9"/>
    </row>
    <row r="309" spans="3:18" x14ac:dyDescent="0.6">
      <c r="C309" s="25" t="s">
        <v>9</v>
      </c>
      <c r="D309" s="26" t="s">
        <v>34</v>
      </c>
      <c r="E309" s="26">
        <f t="shared" si="23"/>
        <v>2027</v>
      </c>
      <c r="F309" s="27" t="str">
        <f t="shared" si="23"/>
        <v>Q2</v>
      </c>
      <c r="G309" s="18" t="s">
        <v>62</v>
      </c>
      <c r="H309" s="6" t="s">
        <v>93</v>
      </c>
      <c r="I309" s="6" t="s">
        <v>52</v>
      </c>
      <c r="J309" s="41">
        <v>41</v>
      </c>
      <c r="K309" s="18"/>
      <c r="L309" s="6"/>
      <c r="M309" s="6"/>
      <c r="N309" s="41"/>
      <c r="O309" s="34">
        <f ca="1">IF(H309="","",J309*(1/INDIRECT($H309))/INDEX('Fixed inputs'!$D$65:$D$69,MATCH($C309,'Fixed inputs'!$B$65:$B$69,0)))</f>
        <v>0.95637975274084452</v>
      </c>
      <c r="P309" s="35" t="str">
        <f ca="1">IF(L309="","",N309*(1/(INDIRECT($L309))/INDEX('Fixed inputs'!$D$65:$D$69,MATCH($C309,'Fixed inputs'!$B$65:$B$69,0))))</f>
        <v/>
      </c>
      <c r="Q309" s="36">
        <f t="shared" ca="1" si="20"/>
        <v>0.95637975274084452</v>
      </c>
      <c r="R309" s="9"/>
    </row>
    <row r="310" spans="3:18" x14ac:dyDescent="0.6">
      <c r="C310" s="25" t="s">
        <v>9</v>
      </c>
      <c r="D310" s="26" t="s">
        <v>34</v>
      </c>
      <c r="E310" s="26">
        <f t="shared" si="23"/>
        <v>2027</v>
      </c>
      <c r="F310" s="27" t="str">
        <f t="shared" si="23"/>
        <v>Q3</v>
      </c>
      <c r="G310" s="18" t="s">
        <v>62</v>
      </c>
      <c r="H310" s="6" t="s">
        <v>93</v>
      </c>
      <c r="I310" s="6" t="s">
        <v>52</v>
      </c>
      <c r="J310" s="41">
        <v>41</v>
      </c>
      <c r="K310" s="18"/>
      <c r="L310" s="6"/>
      <c r="M310" s="6"/>
      <c r="N310" s="41"/>
      <c r="O310" s="34">
        <f ca="1">IF(H310="","",J310*(1/INDIRECT($H310))/INDEX('Fixed inputs'!$D$65:$D$69,MATCH($C310,'Fixed inputs'!$B$65:$B$69,0)))</f>
        <v>0.95637975274084452</v>
      </c>
      <c r="P310" s="35" t="str">
        <f ca="1">IF(L310="","",N310*(1/(INDIRECT($L310))/INDEX('Fixed inputs'!$D$65:$D$69,MATCH($C310,'Fixed inputs'!$B$65:$B$69,0))))</f>
        <v/>
      </c>
      <c r="Q310" s="36">
        <f t="shared" ca="1" si="20"/>
        <v>0.95637975274084452</v>
      </c>
      <c r="R310" s="9"/>
    </row>
    <row r="311" spans="3:18" x14ac:dyDescent="0.6">
      <c r="C311" s="25" t="s">
        <v>9</v>
      </c>
      <c r="D311" s="26" t="s">
        <v>34</v>
      </c>
      <c r="E311" s="26">
        <f t="shared" si="23"/>
        <v>2027</v>
      </c>
      <c r="F311" s="27" t="str">
        <f t="shared" si="23"/>
        <v>Q4</v>
      </c>
      <c r="G311" s="18" t="s">
        <v>62</v>
      </c>
      <c r="H311" s="6" t="s">
        <v>93</v>
      </c>
      <c r="I311" s="6" t="s">
        <v>52</v>
      </c>
      <c r="J311" s="41">
        <v>41</v>
      </c>
      <c r="K311" s="18"/>
      <c r="L311" s="6"/>
      <c r="M311" s="6"/>
      <c r="N311" s="41"/>
      <c r="O311" s="34">
        <f ca="1">IF(H311="","",J311*(1/INDIRECT($H311))/INDEX('Fixed inputs'!$D$65:$D$69,MATCH($C311,'Fixed inputs'!$B$65:$B$69,0)))</f>
        <v>0.95637975274084452</v>
      </c>
      <c r="P311" s="35" t="str">
        <f ca="1">IF(L311="","",N311*(1/(INDIRECT($L311))/INDEX('Fixed inputs'!$D$65:$D$69,MATCH($C311,'Fixed inputs'!$B$65:$B$69,0))))</f>
        <v/>
      </c>
      <c r="Q311" s="36">
        <f t="shared" ca="1" si="20"/>
        <v>0.95637975274084452</v>
      </c>
      <c r="R311" s="9"/>
    </row>
    <row r="312" spans="3:18" x14ac:dyDescent="0.6">
      <c r="C312" s="25" t="s">
        <v>9</v>
      </c>
      <c r="D312" s="26" t="s">
        <v>34</v>
      </c>
      <c r="E312" s="26">
        <f t="shared" si="23"/>
        <v>2028</v>
      </c>
      <c r="F312" s="27" t="str">
        <f t="shared" si="23"/>
        <v>Q1</v>
      </c>
      <c r="G312" s="18" t="s">
        <v>62</v>
      </c>
      <c r="H312" s="6" t="s">
        <v>93</v>
      </c>
      <c r="I312" s="6" t="s">
        <v>52</v>
      </c>
      <c r="J312" s="41">
        <v>41</v>
      </c>
      <c r="K312" s="18"/>
      <c r="L312" s="6"/>
      <c r="M312" s="6"/>
      <c r="N312" s="41"/>
      <c r="O312" s="34">
        <f ca="1">IF(H312="","",J312*(1/INDIRECT($H312))/INDEX('Fixed inputs'!$D$65:$D$69,MATCH($C312,'Fixed inputs'!$B$65:$B$69,0)))</f>
        <v>0.95637975274084452</v>
      </c>
      <c r="P312" s="35" t="str">
        <f ca="1">IF(L312="","",N312*(1/(INDIRECT($L312))/INDEX('Fixed inputs'!$D$65:$D$69,MATCH($C312,'Fixed inputs'!$B$65:$B$69,0))))</f>
        <v/>
      </c>
      <c r="Q312" s="36">
        <f t="shared" ca="1" si="20"/>
        <v>0.95637975274084452</v>
      </c>
      <c r="R312" s="9"/>
    </row>
    <row r="313" spans="3:18" x14ac:dyDescent="0.6">
      <c r="C313" s="25" t="s">
        <v>9</v>
      </c>
      <c r="D313" s="26" t="s">
        <v>34</v>
      </c>
      <c r="E313" s="26">
        <f t="shared" si="23"/>
        <v>2028</v>
      </c>
      <c r="F313" s="27" t="str">
        <f t="shared" si="23"/>
        <v>Q2</v>
      </c>
      <c r="G313" s="18" t="s">
        <v>62</v>
      </c>
      <c r="H313" s="6" t="s">
        <v>93</v>
      </c>
      <c r="I313" s="6" t="s">
        <v>52</v>
      </c>
      <c r="J313" s="41">
        <v>41</v>
      </c>
      <c r="K313" s="18"/>
      <c r="L313" s="6"/>
      <c r="M313" s="6"/>
      <c r="N313" s="41"/>
      <c r="O313" s="34">
        <f ca="1">IF(H313="","",J313*(1/INDIRECT($H313))/INDEX('Fixed inputs'!$D$65:$D$69,MATCH($C313,'Fixed inputs'!$B$65:$B$69,0)))</f>
        <v>0.95637975274084452</v>
      </c>
      <c r="P313" s="35" t="str">
        <f ca="1">IF(L313="","",N313*(1/(INDIRECT($L313))/INDEX('Fixed inputs'!$D$65:$D$69,MATCH($C313,'Fixed inputs'!$B$65:$B$69,0))))</f>
        <v/>
      </c>
      <c r="Q313" s="36">
        <f t="shared" ca="1" si="20"/>
        <v>0.95637975274084452</v>
      </c>
      <c r="R313" s="9"/>
    </row>
    <row r="314" spans="3:18" x14ac:dyDescent="0.6">
      <c r="C314" s="25" t="s">
        <v>9</v>
      </c>
      <c r="D314" s="26" t="s">
        <v>34</v>
      </c>
      <c r="E314" s="26">
        <f t="shared" si="23"/>
        <v>2028</v>
      </c>
      <c r="F314" s="27" t="str">
        <f t="shared" si="23"/>
        <v>Q3</v>
      </c>
      <c r="G314" s="18" t="s">
        <v>62</v>
      </c>
      <c r="H314" s="6" t="s">
        <v>93</v>
      </c>
      <c r="I314" s="6" t="s">
        <v>52</v>
      </c>
      <c r="J314" s="41">
        <v>41</v>
      </c>
      <c r="K314" s="18"/>
      <c r="L314" s="6"/>
      <c r="M314" s="6"/>
      <c r="N314" s="41"/>
      <c r="O314" s="34">
        <f ca="1">IF(H314="","",J314*(1/INDIRECT($H314))/INDEX('Fixed inputs'!$D$65:$D$69,MATCH($C314,'Fixed inputs'!$B$65:$B$69,0)))</f>
        <v>0.95637975274084452</v>
      </c>
      <c r="P314" s="35" t="str">
        <f ca="1">IF(L314="","",N314*(1/(INDIRECT($L314))/INDEX('Fixed inputs'!$D$65:$D$69,MATCH($C314,'Fixed inputs'!$B$65:$B$69,0))))</f>
        <v/>
      </c>
      <c r="Q314" s="36">
        <f t="shared" ca="1" si="20"/>
        <v>0.95637975274084452</v>
      </c>
      <c r="R314" s="9"/>
    </row>
    <row r="315" spans="3:18" x14ac:dyDescent="0.6">
      <c r="C315" s="25" t="s">
        <v>9</v>
      </c>
      <c r="D315" s="26" t="s">
        <v>34</v>
      </c>
      <c r="E315" s="26">
        <f t="shared" ref="E315:F318" si="24">E263</f>
        <v>2028</v>
      </c>
      <c r="F315" s="27" t="str">
        <f t="shared" si="24"/>
        <v>Q4</v>
      </c>
      <c r="G315" s="18" t="s">
        <v>62</v>
      </c>
      <c r="H315" s="6" t="s">
        <v>93</v>
      </c>
      <c r="I315" s="6" t="s">
        <v>52</v>
      </c>
      <c r="J315" s="41">
        <v>41</v>
      </c>
      <c r="K315" s="18"/>
      <c r="L315" s="6"/>
      <c r="M315" s="6"/>
      <c r="N315" s="41"/>
      <c r="O315" s="34">
        <f ca="1">IF(H315="","",J315*(1/INDIRECT($H315))/INDEX('Fixed inputs'!$D$65:$D$69,MATCH($C315,'Fixed inputs'!$B$65:$B$69,0)))</f>
        <v>0.95637975274084452</v>
      </c>
      <c r="P315" s="35" t="str">
        <f ca="1">IF(L315="","",N315*(1/(INDIRECT($L315))/INDEX('Fixed inputs'!$D$65:$D$69,MATCH($C315,'Fixed inputs'!$B$65:$B$69,0))))</f>
        <v/>
      </c>
      <c r="Q315" s="36">
        <f t="shared" ca="1" si="20"/>
        <v>0.95637975274084452</v>
      </c>
      <c r="R315" s="9"/>
    </row>
    <row r="316" spans="3:18" x14ac:dyDescent="0.6">
      <c r="C316" s="25" t="s">
        <v>9</v>
      </c>
      <c r="D316" s="26" t="s">
        <v>34</v>
      </c>
      <c r="E316" s="26">
        <f t="shared" si="24"/>
        <v>2029</v>
      </c>
      <c r="F316" s="27" t="str">
        <f t="shared" si="24"/>
        <v>Q1</v>
      </c>
      <c r="G316" s="18" t="s">
        <v>62</v>
      </c>
      <c r="H316" s="6" t="s">
        <v>93</v>
      </c>
      <c r="I316" s="6" t="s">
        <v>52</v>
      </c>
      <c r="J316" s="41">
        <v>41</v>
      </c>
      <c r="K316" s="18"/>
      <c r="L316" s="6"/>
      <c r="M316" s="6"/>
      <c r="N316" s="41"/>
      <c r="O316" s="34">
        <f ca="1">IF(H316="","",J316*(1/INDIRECT($H316))/INDEX('Fixed inputs'!$D$65:$D$69,MATCH($C316,'Fixed inputs'!$B$65:$B$69,0)))</f>
        <v>0.95637975274084452</v>
      </c>
      <c r="P316" s="35" t="str">
        <f ca="1">IF(L316="","",N316*(1/(INDIRECT($L316))/INDEX('Fixed inputs'!$D$65:$D$69,MATCH($C316,'Fixed inputs'!$B$65:$B$69,0))))</f>
        <v/>
      </c>
      <c r="Q316" s="36">
        <f t="shared" ca="1" si="20"/>
        <v>0.95637975274084452</v>
      </c>
      <c r="R316" s="9"/>
    </row>
    <row r="317" spans="3:18" x14ac:dyDescent="0.6">
      <c r="C317" s="25" t="s">
        <v>9</v>
      </c>
      <c r="D317" s="26" t="s">
        <v>34</v>
      </c>
      <c r="E317" s="26">
        <f t="shared" si="24"/>
        <v>2029</v>
      </c>
      <c r="F317" s="27" t="str">
        <f t="shared" si="24"/>
        <v>Q2</v>
      </c>
      <c r="G317" s="18" t="s">
        <v>62</v>
      </c>
      <c r="H317" s="6" t="s">
        <v>93</v>
      </c>
      <c r="I317" s="6" t="s">
        <v>52</v>
      </c>
      <c r="J317" s="41">
        <v>41</v>
      </c>
      <c r="K317" s="18"/>
      <c r="L317" s="6"/>
      <c r="M317" s="6"/>
      <c r="N317" s="41"/>
      <c r="O317" s="34">
        <f ca="1">IF(H317="","",J317*(1/INDIRECT($H317))/INDEX('Fixed inputs'!$D$65:$D$69,MATCH($C317,'Fixed inputs'!$B$65:$B$69,0)))</f>
        <v>0.95637975274084452</v>
      </c>
      <c r="P317" s="35" t="str">
        <f ca="1">IF(L317="","",N317*(1/(INDIRECT($L317))/INDEX('Fixed inputs'!$D$65:$D$69,MATCH($C317,'Fixed inputs'!$B$65:$B$69,0))))</f>
        <v/>
      </c>
      <c r="Q317" s="36">
        <f t="shared" ca="1" si="20"/>
        <v>0.95637975274084452</v>
      </c>
      <c r="R317" s="9"/>
    </row>
    <row r="318" spans="3:18" x14ac:dyDescent="0.6">
      <c r="C318" s="25" t="s">
        <v>9</v>
      </c>
      <c r="D318" s="26" t="s">
        <v>34</v>
      </c>
      <c r="E318" s="26">
        <f t="shared" si="24"/>
        <v>2029</v>
      </c>
      <c r="F318" s="27" t="str">
        <f t="shared" si="24"/>
        <v>Q3</v>
      </c>
      <c r="G318" s="18" t="s">
        <v>62</v>
      </c>
      <c r="H318" s="6" t="s">
        <v>93</v>
      </c>
      <c r="I318" s="6" t="s">
        <v>52</v>
      </c>
      <c r="J318" s="41">
        <v>41</v>
      </c>
      <c r="K318" s="18"/>
      <c r="L318" s="6"/>
      <c r="M318" s="6"/>
      <c r="N318" s="41"/>
      <c r="O318" s="34">
        <f ca="1">IF(H318="","",J318*(1/INDIRECT($H318))/INDEX('Fixed inputs'!$D$65:$D$69,MATCH($C318,'Fixed inputs'!$B$65:$B$69,0)))</f>
        <v>0.95637975274084452</v>
      </c>
      <c r="P318" s="35" t="str">
        <f ca="1">IF(L318="","",N318*(1/(INDIRECT($L318))/INDEX('Fixed inputs'!$D$65:$D$69,MATCH($C318,'Fixed inputs'!$B$65:$B$69,0))))</f>
        <v/>
      </c>
      <c r="Q318" s="36">
        <f t="shared" ca="1" si="20"/>
        <v>0.95637975274084452</v>
      </c>
      <c r="R318" s="9"/>
    </row>
    <row r="319" spans="3:18" x14ac:dyDescent="0.6">
      <c r="C319" s="28" t="s">
        <v>9</v>
      </c>
      <c r="D319" s="23" t="s">
        <v>34</v>
      </c>
      <c r="E319" s="23">
        <f t="shared" ref="E319:F326" si="25">E267</f>
        <v>2029</v>
      </c>
      <c r="F319" s="29" t="str">
        <f t="shared" si="25"/>
        <v>Q4</v>
      </c>
      <c r="G319" s="15" t="s">
        <v>62</v>
      </c>
      <c r="H319" s="19" t="s">
        <v>93</v>
      </c>
      <c r="I319" s="19" t="s">
        <v>52</v>
      </c>
      <c r="J319" s="42">
        <v>41</v>
      </c>
      <c r="K319" s="15"/>
      <c r="L319" s="19"/>
      <c r="M319" s="19"/>
      <c r="N319" s="42"/>
      <c r="O319" s="37">
        <f ca="1">IF(H319="","",J319*(1/INDIRECT($H319))/INDEX('Fixed inputs'!$D$65:$D$69,MATCH($C319,'Fixed inputs'!$B$65:$B$69,0)))</f>
        <v>0.95637975274084452</v>
      </c>
      <c r="P319" s="24" t="str">
        <f ca="1">IF(L319="","",N319*(1/(INDIRECT($L319))/INDEX('Fixed inputs'!$D$65:$D$69,MATCH($C319,'Fixed inputs'!$B$65:$B$69,0))))</f>
        <v/>
      </c>
      <c r="Q319" s="38">
        <f t="shared" ca="1" si="20"/>
        <v>0.95637975274084452</v>
      </c>
      <c r="R319" s="9"/>
    </row>
    <row r="320" spans="3:18" x14ac:dyDescent="0.6">
      <c r="C320" s="25" t="s">
        <v>9</v>
      </c>
      <c r="D320" s="26" t="s">
        <v>53</v>
      </c>
      <c r="E320" s="26">
        <f t="shared" si="25"/>
        <v>2017</v>
      </c>
      <c r="F320" s="27" t="str">
        <f t="shared" si="25"/>
        <v>Q1</v>
      </c>
      <c r="G320" s="18" t="s">
        <v>63</v>
      </c>
      <c r="H320" s="6" t="s">
        <v>91</v>
      </c>
      <c r="I320" s="6" t="s">
        <v>52</v>
      </c>
      <c r="J320" s="41">
        <v>26</v>
      </c>
      <c r="K320" s="18"/>
      <c r="L320" s="6"/>
      <c r="M320" s="6"/>
      <c r="N320" s="41"/>
      <c r="O320" s="57">
        <f ca="1">IF(H320="","",J320*(1/INDIRECT($H320))/INDEX('Fixed inputs'!$D$65:$D$69,MATCH($C320,'Fixed inputs'!$B$65:$B$69,0)))</f>
        <v>0.52283165625025141</v>
      </c>
      <c r="P320" s="58" t="str">
        <f ca="1">IF(L320="","",N320*(1/(INDIRECT($L320))/INDEX('Fixed inputs'!$D$65:$D$69,MATCH($C320,'Fixed inputs'!$B$65:$B$69,0))))</f>
        <v/>
      </c>
      <c r="Q320" s="59">
        <f t="shared" ca="1" si="20"/>
        <v>0.52283165625025141</v>
      </c>
      <c r="R320" s="9"/>
    </row>
    <row r="321" spans="3:18" x14ac:dyDescent="0.6">
      <c r="C321" s="25" t="s">
        <v>9</v>
      </c>
      <c r="D321" s="26" t="s">
        <v>53</v>
      </c>
      <c r="E321" s="26">
        <f t="shared" si="25"/>
        <v>2017</v>
      </c>
      <c r="F321" s="27" t="str">
        <f t="shared" si="25"/>
        <v>Q2</v>
      </c>
      <c r="G321" s="18" t="s">
        <v>63</v>
      </c>
      <c r="H321" s="6" t="s">
        <v>91</v>
      </c>
      <c r="I321" s="6" t="s">
        <v>52</v>
      </c>
      <c r="J321" s="41">
        <v>26</v>
      </c>
      <c r="K321" s="18"/>
      <c r="L321" s="6"/>
      <c r="M321" s="6"/>
      <c r="N321" s="41"/>
      <c r="O321" s="34">
        <f ca="1">IF(H321="","",J321*(1/INDIRECT($H321))/INDEX('Fixed inputs'!$D$65:$D$69,MATCH($C321,'Fixed inputs'!$B$65:$B$69,0)))</f>
        <v>0.52283165625025141</v>
      </c>
      <c r="P321" s="35" t="str">
        <f ca="1">IF(L321="","",N321*(1/(INDIRECT($L321))/INDEX('Fixed inputs'!$D$65:$D$69,MATCH($C321,'Fixed inputs'!$B$65:$B$69,0))))</f>
        <v/>
      </c>
      <c r="Q321" s="36">
        <f t="shared" ca="1" si="20"/>
        <v>0.52283165625025141</v>
      </c>
      <c r="R321" s="9"/>
    </row>
    <row r="322" spans="3:18" x14ac:dyDescent="0.6">
      <c r="C322" s="25" t="s">
        <v>9</v>
      </c>
      <c r="D322" s="26" t="s">
        <v>53</v>
      </c>
      <c r="E322" s="26">
        <f t="shared" si="25"/>
        <v>2017</v>
      </c>
      <c r="F322" s="27" t="str">
        <f t="shared" si="25"/>
        <v>Q3</v>
      </c>
      <c r="G322" s="18" t="s">
        <v>63</v>
      </c>
      <c r="H322" s="6" t="s">
        <v>91</v>
      </c>
      <c r="I322" s="6" t="s">
        <v>52</v>
      </c>
      <c r="J322" s="41">
        <v>26</v>
      </c>
      <c r="K322" s="18"/>
      <c r="L322" s="6"/>
      <c r="M322" s="6"/>
      <c r="N322" s="41"/>
      <c r="O322" s="34">
        <f ca="1">IF(H322="","",J322*(1/INDIRECT($H322))/INDEX('Fixed inputs'!$D$65:$D$69,MATCH($C322,'Fixed inputs'!$B$65:$B$69,0)))</f>
        <v>0.52283165625025141</v>
      </c>
      <c r="P322" s="35" t="str">
        <f ca="1">IF(L322="","",N322*(1/(INDIRECT($L322))/INDEX('Fixed inputs'!$D$65:$D$69,MATCH($C322,'Fixed inputs'!$B$65:$B$69,0))))</f>
        <v/>
      </c>
      <c r="Q322" s="36">
        <f t="shared" ca="1" si="20"/>
        <v>0.52283165625025141</v>
      </c>
      <c r="R322" s="9"/>
    </row>
    <row r="323" spans="3:18" x14ac:dyDescent="0.6">
      <c r="C323" s="25" t="s">
        <v>9</v>
      </c>
      <c r="D323" s="26" t="s">
        <v>53</v>
      </c>
      <c r="E323" s="26">
        <f t="shared" si="25"/>
        <v>2017</v>
      </c>
      <c r="F323" s="27" t="str">
        <f t="shared" si="25"/>
        <v>Q4</v>
      </c>
      <c r="G323" s="18" t="s">
        <v>63</v>
      </c>
      <c r="H323" s="6" t="s">
        <v>91</v>
      </c>
      <c r="I323" s="6" t="s">
        <v>52</v>
      </c>
      <c r="J323" s="41">
        <v>26</v>
      </c>
      <c r="K323" s="18"/>
      <c r="L323" s="6"/>
      <c r="M323" s="6"/>
      <c r="N323" s="41"/>
      <c r="O323" s="34">
        <f ca="1">IF(H323="","",J323*(1/INDIRECT($H323))/INDEX('Fixed inputs'!$D$65:$D$69,MATCH($C323,'Fixed inputs'!$B$65:$B$69,0)))</f>
        <v>0.52283165625025141</v>
      </c>
      <c r="P323" s="35" t="str">
        <f ca="1">IF(L323="","",N323*(1/(INDIRECT($L323))/INDEX('Fixed inputs'!$D$65:$D$69,MATCH($C323,'Fixed inputs'!$B$65:$B$69,0))))</f>
        <v/>
      </c>
      <c r="Q323" s="36">
        <f t="shared" ca="1" si="20"/>
        <v>0.52283165625025141</v>
      </c>
      <c r="R323" s="9"/>
    </row>
    <row r="324" spans="3:18" x14ac:dyDescent="0.6">
      <c r="C324" s="25" t="s">
        <v>9</v>
      </c>
      <c r="D324" s="26" t="s">
        <v>53</v>
      </c>
      <c r="E324" s="26">
        <f t="shared" si="25"/>
        <v>2018</v>
      </c>
      <c r="F324" s="27" t="str">
        <f t="shared" si="25"/>
        <v>Q1</v>
      </c>
      <c r="G324" s="18" t="s">
        <v>63</v>
      </c>
      <c r="H324" s="6" t="s">
        <v>91</v>
      </c>
      <c r="I324" s="6" t="s">
        <v>52</v>
      </c>
      <c r="J324" s="41">
        <v>26</v>
      </c>
      <c r="K324" s="18"/>
      <c r="L324" s="6"/>
      <c r="M324" s="6"/>
      <c r="N324" s="41"/>
      <c r="O324" s="34">
        <f ca="1">IF(H324="","",J324*(1/INDIRECT($H324))/INDEX('Fixed inputs'!$D$65:$D$69,MATCH($C324,'Fixed inputs'!$B$65:$B$69,0)))</f>
        <v>0.52283165625025141</v>
      </c>
      <c r="P324" s="35" t="str">
        <f ca="1">IF(L324="","",N324*(1/(INDIRECT($L324))/INDEX('Fixed inputs'!$D$65:$D$69,MATCH($C324,'Fixed inputs'!$B$65:$B$69,0))))</f>
        <v/>
      </c>
      <c r="Q324" s="36">
        <f t="shared" ca="1" si="20"/>
        <v>0.52283165625025141</v>
      </c>
      <c r="R324" s="9"/>
    </row>
    <row r="325" spans="3:18" x14ac:dyDescent="0.6">
      <c r="C325" s="25" t="s">
        <v>9</v>
      </c>
      <c r="D325" s="26" t="s">
        <v>53</v>
      </c>
      <c r="E325" s="26">
        <f t="shared" si="25"/>
        <v>2018</v>
      </c>
      <c r="F325" s="27" t="str">
        <f t="shared" si="25"/>
        <v>Q2</v>
      </c>
      <c r="G325" s="18" t="s">
        <v>63</v>
      </c>
      <c r="H325" s="6" t="s">
        <v>91</v>
      </c>
      <c r="I325" s="6" t="s">
        <v>52</v>
      </c>
      <c r="J325" s="41">
        <v>26</v>
      </c>
      <c r="K325" s="18"/>
      <c r="L325" s="6"/>
      <c r="M325" s="6"/>
      <c r="N325" s="41"/>
      <c r="O325" s="34">
        <f ca="1">IF(H325="","",J325*(1/INDIRECT($H325))/INDEX('Fixed inputs'!$D$65:$D$69,MATCH($C325,'Fixed inputs'!$B$65:$B$69,0)))</f>
        <v>0.52283165625025141</v>
      </c>
      <c r="P325" s="35" t="str">
        <f ca="1">IF(L325="","",N325*(1/(INDIRECT($L325))/INDEX('Fixed inputs'!$D$65:$D$69,MATCH($C325,'Fixed inputs'!$B$65:$B$69,0))))</f>
        <v/>
      </c>
      <c r="Q325" s="36">
        <f t="shared" ca="1" si="20"/>
        <v>0.52283165625025141</v>
      </c>
      <c r="R325" s="9"/>
    </row>
    <row r="326" spans="3:18" x14ac:dyDescent="0.6">
      <c r="C326" s="25" t="s">
        <v>9</v>
      </c>
      <c r="D326" s="26" t="s">
        <v>53</v>
      </c>
      <c r="E326" s="26">
        <f t="shared" si="25"/>
        <v>2018</v>
      </c>
      <c r="F326" s="27" t="str">
        <f t="shared" si="25"/>
        <v>Q3</v>
      </c>
      <c r="G326" s="18" t="s">
        <v>63</v>
      </c>
      <c r="H326" s="6" t="s">
        <v>91</v>
      </c>
      <c r="I326" s="6" t="s">
        <v>52</v>
      </c>
      <c r="J326" s="41">
        <v>26</v>
      </c>
      <c r="K326" s="18"/>
      <c r="L326" s="6"/>
      <c r="M326" s="6"/>
      <c r="N326" s="41"/>
      <c r="O326" s="34">
        <f ca="1">IF(H326="","",J326*(1/INDIRECT($H326))/INDEX('Fixed inputs'!$D$65:$D$69,MATCH($C326,'Fixed inputs'!$B$65:$B$69,0)))</f>
        <v>0.52283165625025141</v>
      </c>
      <c r="P326" s="35" t="str">
        <f ca="1">IF(L326="","",N326*(1/(INDIRECT($L326))/INDEX('Fixed inputs'!$D$65:$D$69,MATCH($C326,'Fixed inputs'!$B$65:$B$69,0))))</f>
        <v/>
      </c>
      <c r="Q326" s="36">
        <f t="shared" ca="1" si="20"/>
        <v>0.52283165625025141</v>
      </c>
      <c r="R326" s="9"/>
    </row>
    <row r="327" spans="3:18" x14ac:dyDescent="0.6">
      <c r="C327" s="25" t="s">
        <v>9</v>
      </c>
      <c r="D327" s="26" t="s">
        <v>53</v>
      </c>
      <c r="E327" s="26">
        <f t="shared" ref="E327:F346" si="26">E275</f>
        <v>2018</v>
      </c>
      <c r="F327" s="27" t="str">
        <f t="shared" si="26"/>
        <v>Q4</v>
      </c>
      <c r="G327" s="18" t="s">
        <v>63</v>
      </c>
      <c r="H327" s="6" t="s">
        <v>91</v>
      </c>
      <c r="I327" s="6" t="s">
        <v>52</v>
      </c>
      <c r="J327" s="41">
        <v>26</v>
      </c>
      <c r="K327" s="18"/>
      <c r="L327" s="6"/>
      <c r="M327" s="6"/>
      <c r="N327" s="41"/>
      <c r="O327" s="34">
        <f ca="1">IF(H327="","",J327*(1/INDIRECT($H327))/INDEX('Fixed inputs'!$D$65:$D$69,MATCH($C327,'Fixed inputs'!$B$65:$B$69,0)))</f>
        <v>0.52283165625025141</v>
      </c>
      <c r="P327" s="35" t="str">
        <f ca="1">IF(L327="","",N327*(1/(INDIRECT($L327))/INDEX('Fixed inputs'!$D$65:$D$69,MATCH($C327,'Fixed inputs'!$B$65:$B$69,0))))</f>
        <v/>
      </c>
      <c r="Q327" s="36">
        <f t="shared" ca="1" si="20"/>
        <v>0.52283165625025141</v>
      </c>
      <c r="R327" s="9"/>
    </row>
    <row r="328" spans="3:18" x14ac:dyDescent="0.6">
      <c r="C328" s="25" t="s">
        <v>9</v>
      </c>
      <c r="D328" s="26" t="s">
        <v>53</v>
      </c>
      <c r="E328" s="26">
        <f t="shared" si="26"/>
        <v>2019</v>
      </c>
      <c r="F328" s="27" t="str">
        <f t="shared" si="26"/>
        <v>Q1</v>
      </c>
      <c r="G328" s="18" t="s">
        <v>63</v>
      </c>
      <c r="H328" s="6" t="s">
        <v>91</v>
      </c>
      <c r="I328" s="6" t="s">
        <v>52</v>
      </c>
      <c r="J328" s="41">
        <v>26</v>
      </c>
      <c r="K328" s="18"/>
      <c r="L328" s="6"/>
      <c r="M328" s="6"/>
      <c r="N328" s="41"/>
      <c r="O328" s="34">
        <f ca="1">IF(H328="","",J328*(1/INDIRECT($H328))/INDEX('Fixed inputs'!$D$65:$D$69,MATCH($C328,'Fixed inputs'!$B$65:$B$69,0)))</f>
        <v>0.52283165625025141</v>
      </c>
      <c r="P328" s="35" t="str">
        <f ca="1">IF(L328="","",N328*(1/(INDIRECT($L328))/INDEX('Fixed inputs'!$D$65:$D$69,MATCH($C328,'Fixed inputs'!$B$65:$B$69,0))))</f>
        <v/>
      </c>
      <c r="Q328" s="36">
        <f t="shared" ref="Q328:Q391" ca="1" si="27">SUM(O328,P328)</f>
        <v>0.52283165625025141</v>
      </c>
      <c r="R328" s="9"/>
    </row>
    <row r="329" spans="3:18" x14ac:dyDescent="0.6">
      <c r="C329" s="25" t="s">
        <v>9</v>
      </c>
      <c r="D329" s="26" t="s">
        <v>53</v>
      </c>
      <c r="E329" s="26">
        <f t="shared" si="26"/>
        <v>2019</v>
      </c>
      <c r="F329" s="27" t="str">
        <f t="shared" si="26"/>
        <v>Q2</v>
      </c>
      <c r="G329" s="18" t="s">
        <v>63</v>
      </c>
      <c r="H329" s="6" t="s">
        <v>91</v>
      </c>
      <c r="I329" s="6" t="s">
        <v>52</v>
      </c>
      <c r="J329" s="41">
        <v>26</v>
      </c>
      <c r="K329" s="18"/>
      <c r="L329" s="6"/>
      <c r="M329" s="6"/>
      <c r="N329" s="41"/>
      <c r="O329" s="34">
        <f ca="1">IF(H329="","",J329*(1/INDIRECT($H329))/INDEX('Fixed inputs'!$D$65:$D$69,MATCH($C329,'Fixed inputs'!$B$65:$B$69,0)))</f>
        <v>0.52283165625025141</v>
      </c>
      <c r="P329" s="35" t="str">
        <f ca="1">IF(L329="","",N329*(1/(INDIRECT($L329))/INDEX('Fixed inputs'!$D$65:$D$69,MATCH($C329,'Fixed inputs'!$B$65:$B$69,0))))</f>
        <v/>
      </c>
      <c r="Q329" s="36">
        <f t="shared" ca="1" si="27"/>
        <v>0.52283165625025141</v>
      </c>
      <c r="R329" s="9"/>
    </row>
    <row r="330" spans="3:18" x14ac:dyDescent="0.6">
      <c r="C330" s="25" t="s">
        <v>9</v>
      </c>
      <c r="D330" s="26" t="s">
        <v>53</v>
      </c>
      <c r="E330" s="26">
        <f t="shared" si="26"/>
        <v>2019</v>
      </c>
      <c r="F330" s="27" t="str">
        <f t="shared" si="26"/>
        <v>Q3</v>
      </c>
      <c r="G330" s="18" t="s">
        <v>63</v>
      </c>
      <c r="H330" s="6" t="s">
        <v>91</v>
      </c>
      <c r="I330" s="6" t="s">
        <v>52</v>
      </c>
      <c r="J330" s="41">
        <v>26</v>
      </c>
      <c r="K330" s="18"/>
      <c r="L330" s="6"/>
      <c r="M330" s="6"/>
      <c r="N330" s="41"/>
      <c r="O330" s="34">
        <f ca="1">IF(H330="","",J330*(1/INDIRECT($H330))/INDEX('Fixed inputs'!$D$65:$D$69,MATCH($C330,'Fixed inputs'!$B$65:$B$69,0)))</f>
        <v>0.52283165625025141</v>
      </c>
      <c r="P330" s="35" t="str">
        <f ca="1">IF(L330="","",N330*(1/(INDIRECT($L330))/INDEX('Fixed inputs'!$D$65:$D$69,MATCH($C330,'Fixed inputs'!$B$65:$B$69,0))))</f>
        <v/>
      </c>
      <c r="Q330" s="36">
        <f t="shared" ca="1" si="27"/>
        <v>0.52283165625025141</v>
      </c>
      <c r="R330" s="9"/>
    </row>
    <row r="331" spans="3:18" x14ac:dyDescent="0.6">
      <c r="C331" s="25" t="s">
        <v>9</v>
      </c>
      <c r="D331" s="26" t="s">
        <v>53</v>
      </c>
      <c r="E331" s="26">
        <f t="shared" si="26"/>
        <v>2019</v>
      </c>
      <c r="F331" s="27" t="str">
        <f t="shared" si="26"/>
        <v>Q4</v>
      </c>
      <c r="G331" s="18" t="s">
        <v>63</v>
      </c>
      <c r="H331" s="6" t="s">
        <v>91</v>
      </c>
      <c r="I331" s="6" t="s">
        <v>52</v>
      </c>
      <c r="J331" s="41">
        <v>26</v>
      </c>
      <c r="K331" s="18"/>
      <c r="L331" s="6"/>
      <c r="M331" s="6"/>
      <c r="N331" s="41"/>
      <c r="O331" s="34">
        <f ca="1">IF(H331="","",J331*(1/INDIRECT($H331))/INDEX('Fixed inputs'!$D$65:$D$69,MATCH($C331,'Fixed inputs'!$B$65:$B$69,0)))</f>
        <v>0.52283165625025141</v>
      </c>
      <c r="P331" s="35" t="str">
        <f ca="1">IF(L331="","",N331*(1/(INDIRECT($L331))/INDEX('Fixed inputs'!$D$65:$D$69,MATCH($C331,'Fixed inputs'!$B$65:$B$69,0))))</f>
        <v/>
      </c>
      <c r="Q331" s="36">
        <f t="shared" ca="1" si="27"/>
        <v>0.52283165625025141</v>
      </c>
      <c r="R331" s="9"/>
    </row>
    <row r="332" spans="3:18" x14ac:dyDescent="0.6">
      <c r="C332" s="25" t="s">
        <v>9</v>
      </c>
      <c r="D332" s="26" t="s">
        <v>53</v>
      </c>
      <c r="E332" s="26">
        <f t="shared" si="26"/>
        <v>2020</v>
      </c>
      <c r="F332" s="27" t="str">
        <f t="shared" si="26"/>
        <v>Q1</v>
      </c>
      <c r="G332" s="18" t="s">
        <v>63</v>
      </c>
      <c r="H332" s="6" t="s">
        <v>91</v>
      </c>
      <c r="I332" s="6" t="s">
        <v>52</v>
      </c>
      <c r="J332" s="41">
        <v>26</v>
      </c>
      <c r="K332" s="18"/>
      <c r="L332" s="6"/>
      <c r="M332" s="6"/>
      <c r="N332" s="41"/>
      <c r="O332" s="34">
        <f ca="1">IF(H332="","",J332*(1/INDIRECT($H332))/INDEX('Fixed inputs'!$D$65:$D$69,MATCH($C332,'Fixed inputs'!$B$65:$B$69,0)))</f>
        <v>0.52283165625025141</v>
      </c>
      <c r="P332" s="35" t="str">
        <f ca="1">IF(L332="","",N332*(1/(INDIRECT($L332))/INDEX('Fixed inputs'!$D$65:$D$69,MATCH($C332,'Fixed inputs'!$B$65:$B$69,0))))</f>
        <v/>
      </c>
      <c r="Q332" s="36">
        <f t="shared" ca="1" si="27"/>
        <v>0.52283165625025141</v>
      </c>
      <c r="R332" s="9"/>
    </row>
    <row r="333" spans="3:18" x14ac:dyDescent="0.6">
      <c r="C333" s="25" t="s">
        <v>9</v>
      </c>
      <c r="D333" s="26" t="s">
        <v>53</v>
      </c>
      <c r="E333" s="26">
        <f t="shared" si="26"/>
        <v>2020</v>
      </c>
      <c r="F333" s="27" t="str">
        <f t="shared" si="26"/>
        <v>Q2</v>
      </c>
      <c r="G333" s="18" t="s">
        <v>63</v>
      </c>
      <c r="H333" s="6" t="s">
        <v>91</v>
      </c>
      <c r="I333" s="6" t="s">
        <v>52</v>
      </c>
      <c r="J333" s="41">
        <v>26</v>
      </c>
      <c r="K333" s="18"/>
      <c r="L333" s="6"/>
      <c r="M333" s="6"/>
      <c r="N333" s="41"/>
      <c r="O333" s="34">
        <f ca="1">IF(H333="","",J333*(1/INDIRECT($H333))/INDEX('Fixed inputs'!$D$65:$D$69,MATCH($C333,'Fixed inputs'!$B$65:$B$69,0)))</f>
        <v>0.52283165625025141</v>
      </c>
      <c r="P333" s="35" t="str">
        <f ca="1">IF(L333="","",N333*(1/(INDIRECT($L333))/INDEX('Fixed inputs'!$D$65:$D$69,MATCH($C333,'Fixed inputs'!$B$65:$B$69,0))))</f>
        <v/>
      </c>
      <c r="Q333" s="36">
        <f t="shared" ca="1" si="27"/>
        <v>0.52283165625025141</v>
      </c>
      <c r="R333" s="9"/>
    </row>
    <row r="334" spans="3:18" x14ac:dyDescent="0.6">
      <c r="C334" s="25" t="s">
        <v>9</v>
      </c>
      <c r="D334" s="26" t="s">
        <v>53</v>
      </c>
      <c r="E334" s="26">
        <f t="shared" si="26"/>
        <v>2020</v>
      </c>
      <c r="F334" s="27" t="str">
        <f t="shared" si="26"/>
        <v>Q3</v>
      </c>
      <c r="G334" s="18" t="s">
        <v>63</v>
      </c>
      <c r="H334" s="6" t="s">
        <v>91</v>
      </c>
      <c r="I334" s="6" t="s">
        <v>52</v>
      </c>
      <c r="J334" s="41">
        <v>26</v>
      </c>
      <c r="K334" s="18"/>
      <c r="L334" s="6"/>
      <c r="M334" s="6"/>
      <c r="N334" s="41"/>
      <c r="O334" s="34">
        <f ca="1">IF(H334="","",J334*(1/INDIRECT($H334))/INDEX('Fixed inputs'!$D$65:$D$69,MATCH($C334,'Fixed inputs'!$B$65:$B$69,0)))</f>
        <v>0.52283165625025141</v>
      </c>
      <c r="P334" s="35" t="str">
        <f ca="1">IF(L334="","",N334*(1/(INDIRECT($L334))/INDEX('Fixed inputs'!$D$65:$D$69,MATCH($C334,'Fixed inputs'!$B$65:$B$69,0))))</f>
        <v/>
      </c>
      <c r="Q334" s="36">
        <f t="shared" ca="1" si="27"/>
        <v>0.52283165625025141</v>
      </c>
      <c r="R334" s="9"/>
    </row>
    <row r="335" spans="3:18" x14ac:dyDescent="0.6">
      <c r="C335" s="25" t="s">
        <v>9</v>
      </c>
      <c r="D335" s="26" t="s">
        <v>53</v>
      </c>
      <c r="E335" s="26">
        <f t="shared" si="26"/>
        <v>2020</v>
      </c>
      <c r="F335" s="27" t="str">
        <f t="shared" si="26"/>
        <v>Q4</v>
      </c>
      <c r="G335" s="18" t="s">
        <v>63</v>
      </c>
      <c r="H335" s="6" t="s">
        <v>91</v>
      </c>
      <c r="I335" s="6" t="s">
        <v>52</v>
      </c>
      <c r="J335" s="41">
        <v>26</v>
      </c>
      <c r="K335" s="18"/>
      <c r="L335" s="6"/>
      <c r="M335" s="6"/>
      <c r="N335" s="41"/>
      <c r="O335" s="34">
        <f ca="1">IF(H335="","",J335*(1/INDIRECT($H335))/INDEX('Fixed inputs'!$D$65:$D$69,MATCH($C335,'Fixed inputs'!$B$65:$B$69,0)))</f>
        <v>0.52283165625025141</v>
      </c>
      <c r="P335" s="35" t="str">
        <f ca="1">IF(L335="","",N335*(1/(INDIRECT($L335))/INDEX('Fixed inputs'!$D$65:$D$69,MATCH($C335,'Fixed inputs'!$B$65:$B$69,0))))</f>
        <v/>
      </c>
      <c r="Q335" s="36">
        <f t="shared" ca="1" si="27"/>
        <v>0.52283165625025141</v>
      </c>
      <c r="R335" s="9"/>
    </row>
    <row r="336" spans="3:18" x14ac:dyDescent="0.6">
      <c r="C336" s="25" t="s">
        <v>9</v>
      </c>
      <c r="D336" s="26" t="s">
        <v>53</v>
      </c>
      <c r="E336" s="26">
        <f t="shared" si="26"/>
        <v>2021</v>
      </c>
      <c r="F336" s="27" t="str">
        <f t="shared" si="26"/>
        <v>Q1</v>
      </c>
      <c r="G336" s="18" t="s">
        <v>63</v>
      </c>
      <c r="H336" s="6" t="s">
        <v>91</v>
      </c>
      <c r="I336" s="6" t="s">
        <v>52</v>
      </c>
      <c r="J336" s="41">
        <v>26</v>
      </c>
      <c r="K336" s="18"/>
      <c r="L336" s="6"/>
      <c r="M336" s="6"/>
      <c r="N336" s="41"/>
      <c r="O336" s="34">
        <f ca="1">IF(H336="","",J336*(1/INDIRECT($H336))/INDEX('Fixed inputs'!$D$65:$D$69,MATCH($C336,'Fixed inputs'!$B$65:$B$69,0)))</f>
        <v>0.52283165625025141</v>
      </c>
      <c r="P336" s="35" t="str">
        <f ca="1">IF(L336="","",N336*(1/(INDIRECT($L336))/INDEX('Fixed inputs'!$D$65:$D$69,MATCH($C336,'Fixed inputs'!$B$65:$B$69,0))))</f>
        <v/>
      </c>
      <c r="Q336" s="36">
        <f t="shared" ca="1" si="27"/>
        <v>0.52283165625025141</v>
      </c>
      <c r="R336" s="9"/>
    </row>
    <row r="337" spans="3:18" x14ac:dyDescent="0.6">
      <c r="C337" s="25" t="s">
        <v>9</v>
      </c>
      <c r="D337" s="26" t="s">
        <v>53</v>
      </c>
      <c r="E337" s="26">
        <f t="shared" si="26"/>
        <v>2021</v>
      </c>
      <c r="F337" s="27" t="str">
        <f t="shared" si="26"/>
        <v>Q2</v>
      </c>
      <c r="G337" s="18" t="s">
        <v>63</v>
      </c>
      <c r="H337" s="6" t="s">
        <v>91</v>
      </c>
      <c r="I337" s="6" t="s">
        <v>52</v>
      </c>
      <c r="J337" s="41">
        <v>26</v>
      </c>
      <c r="K337" s="18"/>
      <c r="L337" s="6"/>
      <c r="M337" s="6"/>
      <c r="N337" s="41"/>
      <c r="O337" s="34">
        <f ca="1">IF(H337="","",J337*(1/INDIRECT($H337))/INDEX('Fixed inputs'!$D$65:$D$69,MATCH($C337,'Fixed inputs'!$B$65:$B$69,0)))</f>
        <v>0.52283165625025141</v>
      </c>
      <c r="P337" s="35" t="str">
        <f ca="1">IF(L337="","",N337*(1/(INDIRECT($L337))/INDEX('Fixed inputs'!$D$65:$D$69,MATCH($C337,'Fixed inputs'!$B$65:$B$69,0))))</f>
        <v/>
      </c>
      <c r="Q337" s="36">
        <f t="shared" ca="1" si="27"/>
        <v>0.52283165625025141</v>
      </c>
      <c r="R337" s="9"/>
    </row>
    <row r="338" spans="3:18" x14ac:dyDescent="0.6">
      <c r="C338" s="25" t="s">
        <v>9</v>
      </c>
      <c r="D338" s="26" t="s">
        <v>53</v>
      </c>
      <c r="E338" s="26">
        <f t="shared" si="26"/>
        <v>2021</v>
      </c>
      <c r="F338" s="27" t="str">
        <f t="shared" si="26"/>
        <v>Q3</v>
      </c>
      <c r="G338" s="18" t="s">
        <v>63</v>
      </c>
      <c r="H338" s="6" t="s">
        <v>91</v>
      </c>
      <c r="I338" s="6" t="s">
        <v>52</v>
      </c>
      <c r="J338" s="41">
        <v>26</v>
      </c>
      <c r="K338" s="18"/>
      <c r="L338" s="6"/>
      <c r="M338" s="6"/>
      <c r="N338" s="41"/>
      <c r="O338" s="34">
        <f ca="1">IF(H338="","",J338*(1/INDIRECT($H338))/INDEX('Fixed inputs'!$D$65:$D$69,MATCH($C338,'Fixed inputs'!$B$65:$B$69,0)))</f>
        <v>0.52283165625025141</v>
      </c>
      <c r="P338" s="35" t="str">
        <f ca="1">IF(L338="","",N338*(1/(INDIRECT($L338))/INDEX('Fixed inputs'!$D$65:$D$69,MATCH($C338,'Fixed inputs'!$B$65:$B$69,0))))</f>
        <v/>
      </c>
      <c r="Q338" s="36">
        <f t="shared" ca="1" si="27"/>
        <v>0.52283165625025141</v>
      </c>
      <c r="R338" s="9"/>
    </row>
    <row r="339" spans="3:18" x14ac:dyDescent="0.6">
      <c r="C339" s="25" t="s">
        <v>9</v>
      </c>
      <c r="D339" s="26" t="s">
        <v>53</v>
      </c>
      <c r="E339" s="26">
        <f t="shared" si="26"/>
        <v>2021</v>
      </c>
      <c r="F339" s="27" t="str">
        <f t="shared" si="26"/>
        <v>Q4</v>
      </c>
      <c r="G339" s="18" t="s">
        <v>63</v>
      </c>
      <c r="H339" s="6" t="s">
        <v>91</v>
      </c>
      <c r="I339" s="6" t="s">
        <v>52</v>
      </c>
      <c r="J339" s="41">
        <v>26</v>
      </c>
      <c r="K339" s="18"/>
      <c r="L339" s="6"/>
      <c r="M339" s="6"/>
      <c r="N339" s="41"/>
      <c r="O339" s="34">
        <f ca="1">IF(H339="","",J339*(1/INDIRECT($H339))/INDEX('Fixed inputs'!$D$65:$D$69,MATCH($C339,'Fixed inputs'!$B$65:$B$69,0)))</f>
        <v>0.52283165625025141</v>
      </c>
      <c r="P339" s="35" t="str">
        <f ca="1">IF(L339="","",N339*(1/(INDIRECT($L339))/INDEX('Fixed inputs'!$D$65:$D$69,MATCH($C339,'Fixed inputs'!$B$65:$B$69,0))))</f>
        <v/>
      </c>
      <c r="Q339" s="36">
        <f t="shared" ca="1" si="27"/>
        <v>0.52283165625025141</v>
      </c>
      <c r="R339" s="9"/>
    </row>
    <row r="340" spans="3:18" x14ac:dyDescent="0.6">
      <c r="C340" s="25" t="s">
        <v>9</v>
      </c>
      <c r="D340" s="26" t="s">
        <v>53</v>
      </c>
      <c r="E340" s="26">
        <f t="shared" si="26"/>
        <v>2022</v>
      </c>
      <c r="F340" s="27" t="str">
        <f t="shared" si="26"/>
        <v>Q1</v>
      </c>
      <c r="G340" s="18" t="s">
        <v>63</v>
      </c>
      <c r="H340" s="6" t="s">
        <v>91</v>
      </c>
      <c r="I340" s="6" t="s">
        <v>52</v>
      </c>
      <c r="J340" s="41">
        <v>26</v>
      </c>
      <c r="K340" s="18"/>
      <c r="L340" s="6"/>
      <c r="M340" s="6"/>
      <c r="N340" s="41"/>
      <c r="O340" s="34">
        <f ca="1">IF(H340="","",J340*(1/INDIRECT($H340))/INDEX('Fixed inputs'!$D$65:$D$69,MATCH($C340,'Fixed inputs'!$B$65:$B$69,0)))</f>
        <v>0.52283165625025141</v>
      </c>
      <c r="P340" s="35" t="str">
        <f ca="1">IF(L340="","",N340*(1/(INDIRECT($L340))/INDEX('Fixed inputs'!$D$65:$D$69,MATCH($C340,'Fixed inputs'!$B$65:$B$69,0))))</f>
        <v/>
      </c>
      <c r="Q340" s="36">
        <f t="shared" ca="1" si="27"/>
        <v>0.52283165625025141</v>
      </c>
      <c r="R340" s="9"/>
    </row>
    <row r="341" spans="3:18" x14ac:dyDescent="0.6">
      <c r="C341" s="25" t="s">
        <v>9</v>
      </c>
      <c r="D341" s="26" t="s">
        <v>53</v>
      </c>
      <c r="E341" s="26">
        <f t="shared" si="26"/>
        <v>2022</v>
      </c>
      <c r="F341" s="27" t="str">
        <f t="shared" si="26"/>
        <v>Q2</v>
      </c>
      <c r="G341" s="18" t="s">
        <v>63</v>
      </c>
      <c r="H341" s="6" t="s">
        <v>91</v>
      </c>
      <c r="I341" s="6" t="s">
        <v>52</v>
      </c>
      <c r="J341" s="41">
        <v>26</v>
      </c>
      <c r="K341" s="18"/>
      <c r="L341" s="6"/>
      <c r="M341" s="6"/>
      <c r="N341" s="41"/>
      <c r="O341" s="34">
        <f ca="1">IF(H341="","",J341*(1/INDIRECT($H341))/INDEX('Fixed inputs'!$D$65:$D$69,MATCH($C341,'Fixed inputs'!$B$65:$B$69,0)))</f>
        <v>0.52283165625025141</v>
      </c>
      <c r="P341" s="35" t="str">
        <f ca="1">IF(L341="","",N341*(1/(INDIRECT($L341))/INDEX('Fixed inputs'!$D$65:$D$69,MATCH($C341,'Fixed inputs'!$B$65:$B$69,0))))</f>
        <v/>
      </c>
      <c r="Q341" s="36">
        <f t="shared" ca="1" si="27"/>
        <v>0.52283165625025141</v>
      </c>
      <c r="R341" s="9"/>
    </row>
    <row r="342" spans="3:18" x14ac:dyDescent="0.6">
      <c r="C342" s="25" t="s">
        <v>9</v>
      </c>
      <c r="D342" s="26" t="s">
        <v>53</v>
      </c>
      <c r="E342" s="26">
        <f t="shared" si="26"/>
        <v>2022</v>
      </c>
      <c r="F342" s="27" t="str">
        <f t="shared" si="26"/>
        <v>Q3</v>
      </c>
      <c r="G342" s="18" t="s">
        <v>63</v>
      </c>
      <c r="H342" s="6" t="s">
        <v>91</v>
      </c>
      <c r="I342" s="6" t="s">
        <v>52</v>
      </c>
      <c r="J342" s="41">
        <v>26</v>
      </c>
      <c r="K342" s="18"/>
      <c r="L342" s="6"/>
      <c r="M342" s="6"/>
      <c r="N342" s="41"/>
      <c r="O342" s="34">
        <f ca="1">IF(H342="","",J342*(1/INDIRECT($H342))/INDEX('Fixed inputs'!$D$65:$D$69,MATCH($C342,'Fixed inputs'!$B$65:$B$69,0)))</f>
        <v>0.52283165625025141</v>
      </c>
      <c r="P342" s="35" t="str">
        <f ca="1">IF(L342="","",N342*(1/(INDIRECT($L342))/INDEX('Fixed inputs'!$D$65:$D$69,MATCH($C342,'Fixed inputs'!$B$65:$B$69,0))))</f>
        <v/>
      </c>
      <c r="Q342" s="36">
        <f t="shared" ca="1" si="27"/>
        <v>0.52283165625025141</v>
      </c>
      <c r="R342" s="9"/>
    </row>
    <row r="343" spans="3:18" x14ac:dyDescent="0.6">
      <c r="C343" s="25" t="s">
        <v>9</v>
      </c>
      <c r="D343" s="26" t="s">
        <v>53</v>
      </c>
      <c r="E343" s="26">
        <f t="shared" si="26"/>
        <v>2022</v>
      </c>
      <c r="F343" s="27" t="str">
        <f t="shared" si="26"/>
        <v>Q4</v>
      </c>
      <c r="G343" s="18" t="s">
        <v>63</v>
      </c>
      <c r="H343" s="6" t="s">
        <v>91</v>
      </c>
      <c r="I343" s="6" t="s">
        <v>52</v>
      </c>
      <c r="J343" s="41">
        <v>26</v>
      </c>
      <c r="K343" s="18"/>
      <c r="L343" s="6"/>
      <c r="M343" s="6"/>
      <c r="N343" s="41"/>
      <c r="O343" s="34">
        <f ca="1">IF(H343="","",J343*(1/INDIRECT($H343))/INDEX('Fixed inputs'!$D$65:$D$69,MATCH($C343,'Fixed inputs'!$B$65:$B$69,0)))</f>
        <v>0.52283165625025141</v>
      </c>
      <c r="P343" s="35" t="str">
        <f ca="1">IF(L343="","",N343*(1/(INDIRECT($L343))/INDEX('Fixed inputs'!$D$65:$D$69,MATCH($C343,'Fixed inputs'!$B$65:$B$69,0))))</f>
        <v/>
      </c>
      <c r="Q343" s="36">
        <f t="shared" ca="1" si="27"/>
        <v>0.52283165625025141</v>
      </c>
      <c r="R343" s="9"/>
    </row>
    <row r="344" spans="3:18" x14ac:dyDescent="0.6">
      <c r="C344" s="25" t="s">
        <v>9</v>
      </c>
      <c r="D344" s="26" t="s">
        <v>53</v>
      </c>
      <c r="E344" s="26">
        <f t="shared" si="26"/>
        <v>2023</v>
      </c>
      <c r="F344" s="27" t="str">
        <f t="shared" si="26"/>
        <v>Q1</v>
      </c>
      <c r="G344" s="18" t="s">
        <v>63</v>
      </c>
      <c r="H344" s="6" t="s">
        <v>91</v>
      </c>
      <c r="I344" s="6" t="s">
        <v>52</v>
      </c>
      <c r="J344" s="41">
        <v>26</v>
      </c>
      <c r="K344" s="18"/>
      <c r="L344" s="6"/>
      <c r="M344" s="6"/>
      <c r="N344" s="41"/>
      <c r="O344" s="34">
        <f ca="1">IF(H344="","",J344*(1/INDIRECT($H344))/INDEX('Fixed inputs'!$D$65:$D$69,MATCH($C344,'Fixed inputs'!$B$65:$B$69,0)))</f>
        <v>0.52283165625025141</v>
      </c>
      <c r="P344" s="35" t="str">
        <f ca="1">IF(L344="","",N344*(1/(INDIRECT($L344))/INDEX('Fixed inputs'!$D$65:$D$69,MATCH($C344,'Fixed inputs'!$B$65:$B$69,0))))</f>
        <v/>
      </c>
      <c r="Q344" s="36">
        <f t="shared" ca="1" si="27"/>
        <v>0.52283165625025141</v>
      </c>
      <c r="R344" s="9"/>
    </row>
    <row r="345" spans="3:18" x14ac:dyDescent="0.6">
      <c r="C345" s="25" t="s">
        <v>9</v>
      </c>
      <c r="D345" s="26" t="s">
        <v>53</v>
      </c>
      <c r="E345" s="26">
        <f t="shared" si="26"/>
        <v>2023</v>
      </c>
      <c r="F345" s="27" t="str">
        <f t="shared" si="26"/>
        <v>Q2</v>
      </c>
      <c r="G345" s="18" t="s">
        <v>63</v>
      </c>
      <c r="H345" s="6" t="s">
        <v>91</v>
      </c>
      <c r="I345" s="6" t="s">
        <v>52</v>
      </c>
      <c r="J345" s="41">
        <v>26</v>
      </c>
      <c r="K345" s="18"/>
      <c r="L345" s="6"/>
      <c r="M345" s="6"/>
      <c r="N345" s="41"/>
      <c r="O345" s="34">
        <f ca="1">IF(H345="","",J345*(1/INDIRECT($H345))/INDEX('Fixed inputs'!$D$65:$D$69,MATCH($C345,'Fixed inputs'!$B$65:$B$69,0)))</f>
        <v>0.52283165625025141</v>
      </c>
      <c r="P345" s="35" t="str">
        <f ca="1">IF(L345="","",N345*(1/(INDIRECT($L345))/INDEX('Fixed inputs'!$D$65:$D$69,MATCH($C345,'Fixed inputs'!$B$65:$B$69,0))))</f>
        <v/>
      </c>
      <c r="Q345" s="36">
        <f t="shared" ca="1" si="27"/>
        <v>0.52283165625025141</v>
      </c>
      <c r="R345" s="9"/>
    </row>
    <row r="346" spans="3:18" x14ac:dyDescent="0.6">
      <c r="C346" s="25" t="s">
        <v>9</v>
      </c>
      <c r="D346" s="26" t="s">
        <v>53</v>
      </c>
      <c r="E346" s="26">
        <f t="shared" si="26"/>
        <v>2023</v>
      </c>
      <c r="F346" s="27" t="str">
        <f t="shared" si="26"/>
        <v>Q3</v>
      </c>
      <c r="G346" s="18" t="s">
        <v>63</v>
      </c>
      <c r="H346" s="6" t="s">
        <v>91</v>
      </c>
      <c r="I346" s="6" t="s">
        <v>52</v>
      </c>
      <c r="J346" s="41">
        <v>26</v>
      </c>
      <c r="K346" s="18"/>
      <c r="L346" s="6"/>
      <c r="M346" s="6"/>
      <c r="N346" s="41"/>
      <c r="O346" s="34">
        <f ca="1">IF(H346="","",J346*(1/INDIRECT($H346))/INDEX('Fixed inputs'!$D$65:$D$69,MATCH($C346,'Fixed inputs'!$B$65:$B$69,0)))</f>
        <v>0.52283165625025141</v>
      </c>
      <c r="P346" s="35" t="str">
        <f ca="1">IF(L346="","",N346*(1/(INDIRECT($L346))/INDEX('Fixed inputs'!$D$65:$D$69,MATCH($C346,'Fixed inputs'!$B$65:$B$69,0))))</f>
        <v/>
      </c>
      <c r="Q346" s="36">
        <f t="shared" ca="1" si="27"/>
        <v>0.52283165625025141</v>
      </c>
      <c r="R346" s="9"/>
    </row>
    <row r="347" spans="3:18" x14ac:dyDescent="0.6">
      <c r="C347" s="25" t="s">
        <v>9</v>
      </c>
      <c r="D347" s="26" t="s">
        <v>53</v>
      </c>
      <c r="E347" s="26">
        <f t="shared" ref="E347:F366" si="28">E295</f>
        <v>2023</v>
      </c>
      <c r="F347" s="27" t="str">
        <f t="shared" si="28"/>
        <v>Q4</v>
      </c>
      <c r="G347" s="18" t="s">
        <v>63</v>
      </c>
      <c r="H347" s="6" t="s">
        <v>91</v>
      </c>
      <c r="I347" s="6" t="s">
        <v>52</v>
      </c>
      <c r="J347" s="41">
        <v>26</v>
      </c>
      <c r="K347" s="18"/>
      <c r="L347" s="6"/>
      <c r="M347" s="6"/>
      <c r="N347" s="41"/>
      <c r="O347" s="34">
        <f ca="1">IF(H347="","",J347*(1/INDIRECT($H347))/INDEX('Fixed inputs'!$D$65:$D$69,MATCH($C347,'Fixed inputs'!$B$65:$B$69,0)))</f>
        <v>0.52283165625025141</v>
      </c>
      <c r="P347" s="35" t="str">
        <f ca="1">IF(L347="","",N347*(1/(INDIRECT($L347))/INDEX('Fixed inputs'!$D$65:$D$69,MATCH($C347,'Fixed inputs'!$B$65:$B$69,0))))</f>
        <v/>
      </c>
      <c r="Q347" s="36">
        <f t="shared" ca="1" si="27"/>
        <v>0.52283165625025141</v>
      </c>
      <c r="R347" s="9"/>
    </row>
    <row r="348" spans="3:18" x14ac:dyDescent="0.6">
      <c r="C348" s="25" t="s">
        <v>9</v>
      </c>
      <c r="D348" s="26" t="s">
        <v>53</v>
      </c>
      <c r="E348" s="26">
        <f t="shared" si="28"/>
        <v>2024</v>
      </c>
      <c r="F348" s="27" t="str">
        <f t="shared" si="28"/>
        <v>Q1</v>
      </c>
      <c r="G348" s="18" t="s">
        <v>63</v>
      </c>
      <c r="H348" s="6" t="s">
        <v>91</v>
      </c>
      <c r="I348" s="6" t="s">
        <v>52</v>
      </c>
      <c r="J348" s="41">
        <v>27</v>
      </c>
      <c r="K348" s="18"/>
      <c r="L348" s="6"/>
      <c r="M348" s="6"/>
      <c r="N348" s="41"/>
      <c r="O348" s="34">
        <f ca="1">IF(H348="","",J348*(1/INDIRECT($H348))/INDEX('Fixed inputs'!$D$65:$D$69,MATCH($C348,'Fixed inputs'!$B$65:$B$69,0)))</f>
        <v>0.54294056610603036</v>
      </c>
      <c r="P348" s="35" t="str">
        <f ca="1">IF(L348="","",N348*(1/(INDIRECT($L348))/INDEX('Fixed inputs'!$D$65:$D$69,MATCH($C348,'Fixed inputs'!$B$65:$B$69,0))))</f>
        <v/>
      </c>
      <c r="Q348" s="36">
        <f t="shared" ca="1" si="27"/>
        <v>0.54294056610603036</v>
      </c>
      <c r="R348" s="9"/>
    </row>
    <row r="349" spans="3:18" x14ac:dyDescent="0.6">
      <c r="C349" s="25" t="s">
        <v>9</v>
      </c>
      <c r="D349" s="26" t="s">
        <v>53</v>
      </c>
      <c r="E349" s="26">
        <f t="shared" si="28"/>
        <v>2024</v>
      </c>
      <c r="F349" s="27" t="str">
        <f t="shared" si="28"/>
        <v>Q2</v>
      </c>
      <c r="G349" s="18" t="s">
        <v>63</v>
      </c>
      <c r="H349" s="6" t="s">
        <v>91</v>
      </c>
      <c r="I349" s="6" t="s">
        <v>52</v>
      </c>
      <c r="J349" s="41">
        <v>28</v>
      </c>
      <c r="K349" s="18"/>
      <c r="L349" s="6"/>
      <c r="M349" s="6"/>
      <c r="N349" s="41"/>
      <c r="O349" s="34">
        <f ca="1">IF(H349="","",J349*(1/INDIRECT($H349))/INDEX('Fixed inputs'!$D$65:$D$69,MATCH($C349,'Fixed inputs'!$B$65:$B$69,0)))</f>
        <v>0.56304947596180921</v>
      </c>
      <c r="P349" s="35" t="str">
        <f ca="1">IF(L349="","",N349*(1/(INDIRECT($L349))/INDEX('Fixed inputs'!$D$65:$D$69,MATCH($C349,'Fixed inputs'!$B$65:$B$69,0))))</f>
        <v/>
      </c>
      <c r="Q349" s="36">
        <f t="shared" ca="1" si="27"/>
        <v>0.56304947596180921</v>
      </c>
      <c r="R349" s="9"/>
    </row>
    <row r="350" spans="3:18" x14ac:dyDescent="0.6">
      <c r="C350" s="25" t="s">
        <v>9</v>
      </c>
      <c r="D350" s="26" t="s">
        <v>53</v>
      </c>
      <c r="E350" s="26">
        <f t="shared" si="28"/>
        <v>2024</v>
      </c>
      <c r="F350" s="27" t="str">
        <f t="shared" si="28"/>
        <v>Q3</v>
      </c>
      <c r="G350" s="18" t="s">
        <v>63</v>
      </c>
      <c r="H350" s="6" t="s">
        <v>91</v>
      </c>
      <c r="I350" s="6" t="s">
        <v>52</v>
      </c>
      <c r="J350" s="41">
        <v>29</v>
      </c>
      <c r="K350" s="18"/>
      <c r="L350" s="6"/>
      <c r="M350" s="6"/>
      <c r="N350" s="41"/>
      <c r="O350" s="34">
        <f ca="1">IF(H350="","",J350*(1/INDIRECT($H350))/INDEX('Fixed inputs'!$D$65:$D$69,MATCH($C350,'Fixed inputs'!$B$65:$B$69,0)))</f>
        <v>0.58315838581758805</v>
      </c>
      <c r="P350" s="35" t="str">
        <f ca="1">IF(L350="","",N350*(1/(INDIRECT($L350))/INDEX('Fixed inputs'!$D$65:$D$69,MATCH($C350,'Fixed inputs'!$B$65:$B$69,0))))</f>
        <v/>
      </c>
      <c r="Q350" s="36">
        <f t="shared" ca="1" si="27"/>
        <v>0.58315838581758805</v>
      </c>
      <c r="R350" s="9"/>
    </row>
    <row r="351" spans="3:18" x14ac:dyDescent="0.6">
      <c r="C351" s="25" t="s">
        <v>9</v>
      </c>
      <c r="D351" s="26" t="s">
        <v>53</v>
      </c>
      <c r="E351" s="26">
        <f t="shared" si="28"/>
        <v>2024</v>
      </c>
      <c r="F351" s="27" t="str">
        <f t="shared" si="28"/>
        <v>Q4</v>
      </c>
      <c r="G351" s="18" t="s">
        <v>63</v>
      </c>
      <c r="H351" s="6" t="s">
        <v>91</v>
      </c>
      <c r="I351" s="6" t="s">
        <v>52</v>
      </c>
      <c r="J351" s="41">
        <v>30</v>
      </c>
      <c r="K351" s="18"/>
      <c r="L351" s="6"/>
      <c r="M351" s="6"/>
      <c r="N351" s="41"/>
      <c r="O351" s="34">
        <f ca="1">IF(H351="","",J351*(1/INDIRECT($H351))/INDEX('Fixed inputs'!$D$65:$D$69,MATCH($C351,'Fixed inputs'!$B$65:$B$69,0)))</f>
        <v>0.60326729567336701</v>
      </c>
      <c r="P351" s="35" t="str">
        <f ca="1">IF(L351="","",N351*(1/(INDIRECT($L351))/INDEX('Fixed inputs'!$D$65:$D$69,MATCH($C351,'Fixed inputs'!$B$65:$B$69,0))))</f>
        <v/>
      </c>
      <c r="Q351" s="36">
        <f t="shared" ca="1" si="27"/>
        <v>0.60326729567336701</v>
      </c>
      <c r="R351" s="9"/>
    </row>
    <row r="352" spans="3:18" x14ac:dyDescent="0.6">
      <c r="C352" s="25" t="s">
        <v>9</v>
      </c>
      <c r="D352" s="26" t="s">
        <v>53</v>
      </c>
      <c r="E352" s="26">
        <f t="shared" si="28"/>
        <v>2025</v>
      </c>
      <c r="F352" s="27" t="str">
        <f t="shared" si="28"/>
        <v>Q1</v>
      </c>
      <c r="G352" s="18" t="s">
        <v>63</v>
      </c>
      <c r="H352" s="6" t="s">
        <v>91</v>
      </c>
      <c r="I352" s="6" t="s">
        <v>52</v>
      </c>
      <c r="J352" s="41">
        <v>31</v>
      </c>
      <c r="K352" s="18"/>
      <c r="L352" s="6"/>
      <c r="M352" s="6"/>
      <c r="N352" s="41"/>
      <c r="O352" s="34">
        <f ca="1">IF(H352="","",J352*(1/INDIRECT($H352))/INDEX('Fixed inputs'!$D$65:$D$69,MATCH($C352,'Fixed inputs'!$B$65:$B$69,0)))</f>
        <v>0.62337620552914597</v>
      </c>
      <c r="P352" s="35" t="str">
        <f ca="1">IF(L352="","",N352*(1/(INDIRECT($L352))/INDEX('Fixed inputs'!$D$65:$D$69,MATCH($C352,'Fixed inputs'!$B$65:$B$69,0))))</f>
        <v/>
      </c>
      <c r="Q352" s="36">
        <f t="shared" ca="1" si="27"/>
        <v>0.62337620552914597</v>
      </c>
      <c r="R352" s="9"/>
    </row>
    <row r="353" spans="3:18" x14ac:dyDescent="0.6">
      <c r="C353" s="25" t="s">
        <v>9</v>
      </c>
      <c r="D353" s="26" t="s">
        <v>53</v>
      </c>
      <c r="E353" s="26">
        <f t="shared" si="28"/>
        <v>2025</v>
      </c>
      <c r="F353" s="27" t="str">
        <f t="shared" si="28"/>
        <v>Q2</v>
      </c>
      <c r="G353" s="18" t="s">
        <v>63</v>
      </c>
      <c r="H353" s="6" t="s">
        <v>91</v>
      </c>
      <c r="I353" s="6" t="s">
        <v>52</v>
      </c>
      <c r="J353" s="41">
        <v>32</v>
      </c>
      <c r="K353" s="18"/>
      <c r="L353" s="6"/>
      <c r="M353" s="6"/>
      <c r="N353" s="41"/>
      <c r="O353" s="34">
        <f ca="1">IF(H353="","",J353*(1/INDIRECT($H353))/INDEX('Fixed inputs'!$D$65:$D$69,MATCH($C353,'Fixed inputs'!$B$65:$B$69,0)))</f>
        <v>0.64348511538492481</v>
      </c>
      <c r="P353" s="35" t="str">
        <f ca="1">IF(L353="","",N353*(1/(INDIRECT($L353))/INDEX('Fixed inputs'!$D$65:$D$69,MATCH($C353,'Fixed inputs'!$B$65:$B$69,0))))</f>
        <v/>
      </c>
      <c r="Q353" s="36">
        <f t="shared" ca="1" si="27"/>
        <v>0.64348511538492481</v>
      </c>
      <c r="R353" s="9"/>
    </row>
    <row r="354" spans="3:18" x14ac:dyDescent="0.6">
      <c r="C354" s="25" t="s">
        <v>9</v>
      </c>
      <c r="D354" s="26" t="s">
        <v>53</v>
      </c>
      <c r="E354" s="26">
        <f t="shared" si="28"/>
        <v>2025</v>
      </c>
      <c r="F354" s="27" t="str">
        <f t="shared" si="28"/>
        <v>Q3</v>
      </c>
      <c r="G354" s="18" t="s">
        <v>63</v>
      </c>
      <c r="H354" s="6" t="s">
        <v>91</v>
      </c>
      <c r="I354" s="6" t="s">
        <v>52</v>
      </c>
      <c r="J354" s="41">
        <v>33</v>
      </c>
      <c r="K354" s="18"/>
      <c r="L354" s="6"/>
      <c r="M354" s="6"/>
      <c r="N354" s="41"/>
      <c r="O354" s="34">
        <f ca="1">IF(H354="","",J354*(1/INDIRECT($H354))/INDEX('Fixed inputs'!$D$65:$D$69,MATCH($C354,'Fixed inputs'!$B$65:$B$69,0)))</f>
        <v>0.66359402524070377</v>
      </c>
      <c r="P354" s="35" t="str">
        <f ca="1">IF(L354="","",N354*(1/(INDIRECT($L354))/INDEX('Fixed inputs'!$D$65:$D$69,MATCH($C354,'Fixed inputs'!$B$65:$B$69,0))))</f>
        <v/>
      </c>
      <c r="Q354" s="36">
        <f t="shared" ca="1" si="27"/>
        <v>0.66359402524070377</v>
      </c>
      <c r="R354" s="9"/>
    </row>
    <row r="355" spans="3:18" x14ac:dyDescent="0.6">
      <c r="C355" s="25" t="s">
        <v>9</v>
      </c>
      <c r="D355" s="26" t="s">
        <v>53</v>
      </c>
      <c r="E355" s="26">
        <f t="shared" si="28"/>
        <v>2025</v>
      </c>
      <c r="F355" s="27" t="str">
        <f t="shared" si="28"/>
        <v>Q4</v>
      </c>
      <c r="G355" s="18" t="s">
        <v>63</v>
      </c>
      <c r="H355" s="6" t="s">
        <v>91</v>
      </c>
      <c r="I355" s="6" t="s">
        <v>52</v>
      </c>
      <c r="J355" s="41">
        <v>34</v>
      </c>
      <c r="K355" s="18"/>
      <c r="L355" s="6"/>
      <c r="M355" s="6"/>
      <c r="N355" s="41"/>
      <c r="O355" s="34">
        <f ca="1">IF(H355="","",J355*(1/INDIRECT($H355))/INDEX('Fixed inputs'!$D$65:$D$69,MATCH($C355,'Fixed inputs'!$B$65:$B$69,0)))</f>
        <v>0.68370293509648261</v>
      </c>
      <c r="P355" s="35" t="str">
        <f ca="1">IF(L355="","",N355*(1/(INDIRECT($L355))/INDEX('Fixed inputs'!$D$65:$D$69,MATCH($C355,'Fixed inputs'!$B$65:$B$69,0))))</f>
        <v/>
      </c>
      <c r="Q355" s="36">
        <f t="shared" ca="1" si="27"/>
        <v>0.68370293509648261</v>
      </c>
      <c r="R355" s="9"/>
    </row>
    <row r="356" spans="3:18" x14ac:dyDescent="0.6">
      <c r="C356" s="25" t="s">
        <v>9</v>
      </c>
      <c r="D356" s="26" t="s">
        <v>53</v>
      </c>
      <c r="E356" s="26">
        <f t="shared" si="28"/>
        <v>2026</v>
      </c>
      <c r="F356" s="27" t="str">
        <f t="shared" si="28"/>
        <v>Q1</v>
      </c>
      <c r="G356" s="18" t="s">
        <v>63</v>
      </c>
      <c r="H356" s="6" t="s">
        <v>91</v>
      </c>
      <c r="I356" s="6" t="s">
        <v>52</v>
      </c>
      <c r="J356" s="41">
        <v>34</v>
      </c>
      <c r="K356" s="18"/>
      <c r="L356" s="6"/>
      <c r="M356" s="6"/>
      <c r="N356" s="41"/>
      <c r="O356" s="34">
        <f ca="1">IF(H356="","",J356*(1/INDIRECT($H356))/INDEX('Fixed inputs'!$D$65:$D$69,MATCH($C356,'Fixed inputs'!$B$65:$B$69,0)))</f>
        <v>0.68370293509648261</v>
      </c>
      <c r="P356" s="35" t="str">
        <f ca="1">IF(L356="","",N356*(1/(INDIRECT($L356))/INDEX('Fixed inputs'!$D$65:$D$69,MATCH($C356,'Fixed inputs'!$B$65:$B$69,0))))</f>
        <v/>
      </c>
      <c r="Q356" s="36">
        <f t="shared" ca="1" si="27"/>
        <v>0.68370293509648261</v>
      </c>
      <c r="R356" s="9"/>
    </row>
    <row r="357" spans="3:18" x14ac:dyDescent="0.6">
      <c r="C357" s="25" t="s">
        <v>9</v>
      </c>
      <c r="D357" s="26" t="s">
        <v>53</v>
      </c>
      <c r="E357" s="26">
        <f t="shared" si="28"/>
        <v>2026</v>
      </c>
      <c r="F357" s="27" t="str">
        <f t="shared" si="28"/>
        <v>Q2</v>
      </c>
      <c r="G357" s="18" t="s">
        <v>63</v>
      </c>
      <c r="H357" s="6" t="s">
        <v>91</v>
      </c>
      <c r="I357" s="6" t="s">
        <v>52</v>
      </c>
      <c r="J357" s="41">
        <v>34</v>
      </c>
      <c r="K357" s="18"/>
      <c r="L357" s="6"/>
      <c r="M357" s="6"/>
      <c r="N357" s="41"/>
      <c r="O357" s="34">
        <f ca="1">IF(H357="","",J357*(1/INDIRECT($H357))/INDEX('Fixed inputs'!$D$65:$D$69,MATCH($C357,'Fixed inputs'!$B$65:$B$69,0)))</f>
        <v>0.68370293509648261</v>
      </c>
      <c r="P357" s="35" t="str">
        <f ca="1">IF(L357="","",N357*(1/(INDIRECT($L357))/INDEX('Fixed inputs'!$D$65:$D$69,MATCH($C357,'Fixed inputs'!$B$65:$B$69,0))))</f>
        <v/>
      </c>
      <c r="Q357" s="36">
        <f t="shared" ca="1" si="27"/>
        <v>0.68370293509648261</v>
      </c>
      <c r="R357" s="9"/>
    </row>
    <row r="358" spans="3:18" x14ac:dyDescent="0.6">
      <c r="C358" s="25" t="s">
        <v>9</v>
      </c>
      <c r="D358" s="26" t="s">
        <v>53</v>
      </c>
      <c r="E358" s="26">
        <f t="shared" si="28"/>
        <v>2026</v>
      </c>
      <c r="F358" s="27" t="str">
        <f t="shared" si="28"/>
        <v>Q3</v>
      </c>
      <c r="G358" s="18" t="s">
        <v>63</v>
      </c>
      <c r="H358" s="6" t="s">
        <v>91</v>
      </c>
      <c r="I358" s="6" t="s">
        <v>52</v>
      </c>
      <c r="J358" s="41">
        <v>34</v>
      </c>
      <c r="K358" s="18"/>
      <c r="L358" s="6"/>
      <c r="M358" s="6"/>
      <c r="N358" s="41"/>
      <c r="O358" s="34">
        <f ca="1">IF(H358="","",J358*(1/INDIRECT($H358))/INDEX('Fixed inputs'!$D$65:$D$69,MATCH($C358,'Fixed inputs'!$B$65:$B$69,0)))</f>
        <v>0.68370293509648261</v>
      </c>
      <c r="P358" s="35" t="str">
        <f ca="1">IF(L358="","",N358*(1/(INDIRECT($L358))/INDEX('Fixed inputs'!$D$65:$D$69,MATCH($C358,'Fixed inputs'!$B$65:$B$69,0))))</f>
        <v/>
      </c>
      <c r="Q358" s="36">
        <f t="shared" ca="1" si="27"/>
        <v>0.68370293509648261</v>
      </c>
      <c r="R358" s="9"/>
    </row>
    <row r="359" spans="3:18" x14ac:dyDescent="0.6">
      <c r="C359" s="25" t="s">
        <v>9</v>
      </c>
      <c r="D359" s="26" t="s">
        <v>53</v>
      </c>
      <c r="E359" s="26">
        <f t="shared" si="28"/>
        <v>2026</v>
      </c>
      <c r="F359" s="27" t="str">
        <f t="shared" si="28"/>
        <v>Q4</v>
      </c>
      <c r="G359" s="18" t="s">
        <v>63</v>
      </c>
      <c r="H359" s="6" t="s">
        <v>91</v>
      </c>
      <c r="I359" s="6" t="s">
        <v>52</v>
      </c>
      <c r="J359" s="41">
        <v>34</v>
      </c>
      <c r="K359" s="18"/>
      <c r="L359" s="6"/>
      <c r="M359" s="6"/>
      <c r="N359" s="41"/>
      <c r="O359" s="34">
        <f ca="1">IF(H359="","",J359*(1/INDIRECT($H359))/INDEX('Fixed inputs'!$D$65:$D$69,MATCH($C359,'Fixed inputs'!$B$65:$B$69,0)))</f>
        <v>0.68370293509648261</v>
      </c>
      <c r="P359" s="35" t="str">
        <f ca="1">IF(L359="","",N359*(1/(INDIRECT($L359))/INDEX('Fixed inputs'!$D$65:$D$69,MATCH($C359,'Fixed inputs'!$B$65:$B$69,0))))</f>
        <v/>
      </c>
      <c r="Q359" s="36">
        <f t="shared" ca="1" si="27"/>
        <v>0.68370293509648261</v>
      </c>
      <c r="R359" s="9"/>
    </row>
    <row r="360" spans="3:18" x14ac:dyDescent="0.6">
      <c r="C360" s="25" t="s">
        <v>9</v>
      </c>
      <c r="D360" s="26" t="s">
        <v>53</v>
      </c>
      <c r="E360" s="26">
        <f t="shared" si="28"/>
        <v>2027</v>
      </c>
      <c r="F360" s="27" t="str">
        <f t="shared" si="28"/>
        <v>Q1</v>
      </c>
      <c r="G360" s="18" t="s">
        <v>63</v>
      </c>
      <c r="H360" s="6" t="s">
        <v>91</v>
      </c>
      <c r="I360" s="6" t="s">
        <v>52</v>
      </c>
      <c r="J360" s="41">
        <v>34</v>
      </c>
      <c r="K360" s="18"/>
      <c r="L360" s="6"/>
      <c r="M360" s="6"/>
      <c r="N360" s="41"/>
      <c r="O360" s="34">
        <f ca="1">IF(H360="","",J360*(1/INDIRECT($H360))/INDEX('Fixed inputs'!$D$65:$D$69,MATCH($C360,'Fixed inputs'!$B$65:$B$69,0)))</f>
        <v>0.68370293509648261</v>
      </c>
      <c r="P360" s="35" t="str">
        <f ca="1">IF(L360="","",N360*(1/(INDIRECT($L360))/INDEX('Fixed inputs'!$D$65:$D$69,MATCH($C360,'Fixed inputs'!$B$65:$B$69,0))))</f>
        <v/>
      </c>
      <c r="Q360" s="36">
        <f t="shared" ca="1" si="27"/>
        <v>0.68370293509648261</v>
      </c>
      <c r="R360" s="9"/>
    </row>
    <row r="361" spans="3:18" x14ac:dyDescent="0.6">
      <c r="C361" s="25" t="s">
        <v>9</v>
      </c>
      <c r="D361" s="26" t="s">
        <v>53</v>
      </c>
      <c r="E361" s="26">
        <f t="shared" si="28"/>
        <v>2027</v>
      </c>
      <c r="F361" s="27" t="str">
        <f t="shared" si="28"/>
        <v>Q2</v>
      </c>
      <c r="G361" s="18" t="s">
        <v>63</v>
      </c>
      <c r="H361" s="6" t="s">
        <v>91</v>
      </c>
      <c r="I361" s="6" t="s">
        <v>52</v>
      </c>
      <c r="J361" s="41">
        <v>34</v>
      </c>
      <c r="K361" s="18"/>
      <c r="L361" s="6"/>
      <c r="M361" s="6"/>
      <c r="N361" s="41"/>
      <c r="O361" s="34">
        <f ca="1">IF(H361="","",J361*(1/INDIRECT($H361))/INDEX('Fixed inputs'!$D$65:$D$69,MATCH($C361,'Fixed inputs'!$B$65:$B$69,0)))</f>
        <v>0.68370293509648261</v>
      </c>
      <c r="P361" s="35" t="str">
        <f ca="1">IF(L361="","",N361*(1/(INDIRECT($L361))/INDEX('Fixed inputs'!$D$65:$D$69,MATCH($C361,'Fixed inputs'!$B$65:$B$69,0))))</f>
        <v/>
      </c>
      <c r="Q361" s="36">
        <f t="shared" ca="1" si="27"/>
        <v>0.68370293509648261</v>
      </c>
      <c r="R361" s="9"/>
    </row>
    <row r="362" spans="3:18" x14ac:dyDescent="0.6">
      <c r="C362" s="25" t="s">
        <v>9</v>
      </c>
      <c r="D362" s="26" t="s">
        <v>53</v>
      </c>
      <c r="E362" s="26">
        <f t="shared" si="28"/>
        <v>2027</v>
      </c>
      <c r="F362" s="27" t="str">
        <f t="shared" si="28"/>
        <v>Q3</v>
      </c>
      <c r="G362" s="18" t="s">
        <v>63</v>
      </c>
      <c r="H362" s="6" t="s">
        <v>91</v>
      </c>
      <c r="I362" s="6" t="s">
        <v>52</v>
      </c>
      <c r="J362" s="41">
        <v>34</v>
      </c>
      <c r="K362" s="18"/>
      <c r="L362" s="6"/>
      <c r="M362" s="6"/>
      <c r="N362" s="41"/>
      <c r="O362" s="34">
        <f ca="1">IF(H362="","",J362*(1/INDIRECT($H362))/INDEX('Fixed inputs'!$D$65:$D$69,MATCH($C362,'Fixed inputs'!$B$65:$B$69,0)))</f>
        <v>0.68370293509648261</v>
      </c>
      <c r="P362" s="35" t="str">
        <f ca="1">IF(L362="","",N362*(1/(INDIRECT($L362))/INDEX('Fixed inputs'!$D$65:$D$69,MATCH($C362,'Fixed inputs'!$B$65:$B$69,0))))</f>
        <v/>
      </c>
      <c r="Q362" s="36">
        <f t="shared" ca="1" si="27"/>
        <v>0.68370293509648261</v>
      </c>
      <c r="R362" s="9"/>
    </row>
    <row r="363" spans="3:18" x14ac:dyDescent="0.6">
      <c r="C363" s="25" t="s">
        <v>9</v>
      </c>
      <c r="D363" s="26" t="s">
        <v>53</v>
      </c>
      <c r="E363" s="26">
        <f t="shared" si="28"/>
        <v>2027</v>
      </c>
      <c r="F363" s="27" t="str">
        <f t="shared" si="28"/>
        <v>Q4</v>
      </c>
      <c r="G363" s="18" t="s">
        <v>63</v>
      </c>
      <c r="H363" s="6" t="s">
        <v>91</v>
      </c>
      <c r="I363" s="6" t="s">
        <v>52</v>
      </c>
      <c r="J363" s="41">
        <v>34</v>
      </c>
      <c r="K363" s="18"/>
      <c r="L363" s="6"/>
      <c r="M363" s="6"/>
      <c r="N363" s="41"/>
      <c r="O363" s="34">
        <f ca="1">IF(H363="","",J363*(1/INDIRECT($H363))/INDEX('Fixed inputs'!$D$65:$D$69,MATCH($C363,'Fixed inputs'!$B$65:$B$69,0)))</f>
        <v>0.68370293509648261</v>
      </c>
      <c r="P363" s="35" t="str">
        <f ca="1">IF(L363="","",N363*(1/(INDIRECT($L363))/INDEX('Fixed inputs'!$D$65:$D$69,MATCH($C363,'Fixed inputs'!$B$65:$B$69,0))))</f>
        <v/>
      </c>
      <c r="Q363" s="36">
        <f t="shared" ca="1" si="27"/>
        <v>0.68370293509648261</v>
      </c>
      <c r="R363" s="9"/>
    </row>
    <row r="364" spans="3:18" x14ac:dyDescent="0.6">
      <c r="C364" s="25" t="s">
        <v>9</v>
      </c>
      <c r="D364" s="26" t="s">
        <v>53</v>
      </c>
      <c r="E364" s="26">
        <f t="shared" si="28"/>
        <v>2028</v>
      </c>
      <c r="F364" s="27" t="str">
        <f t="shared" si="28"/>
        <v>Q1</v>
      </c>
      <c r="G364" s="18" t="s">
        <v>63</v>
      </c>
      <c r="H364" s="6" t="s">
        <v>91</v>
      </c>
      <c r="I364" s="6" t="s">
        <v>52</v>
      </c>
      <c r="J364" s="41">
        <v>34</v>
      </c>
      <c r="K364" s="18"/>
      <c r="L364" s="6"/>
      <c r="M364" s="6"/>
      <c r="N364" s="41"/>
      <c r="O364" s="34">
        <f ca="1">IF(H364="","",J364*(1/INDIRECT($H364))/INDEX('Fixed inputs'!$D$65:$D$69,MATCH($C364,'Fixed inputs'!$B$65:$B$69,0)))</f>
        <v>0.68370293509648261</v>
      </c>
      <c r="P364" s="35" t="str">
        <f ca="1">IF(L364="","",N364*(1/(INDIRECT($L364))/INDEX('Fixed inputs'!$D$65:$D$69,MATCH($C364,'Fixed inputs'!$B$65:$B$69,0))))</f>
        <v/>
      </c>
      <c r="Q364" s="36">
        <f t="shared" ca="1" si="27"/>
        <v>0.68370293509648261</v>
      </c>
      <c r="R364" s="9"/>
    </row>
    <row r="365" spans="3:18" x14ac:dyDescent="0.6">
      <c r="C365" s="25" t="s">
        <v>9</v>
      </c>
      <c r="D365" s="26" t="s">
        <v>53</v>
      </c>
      <c r="E365" s="26">
        <f t="shared" si="28"/>
        <v>2028</v>
      </c>
      <c r="F365" s="27" t="str">
        <f t="shared" si="28"/>
        <v>Q2</v>
      </c>
      <c r="G365" s="18" t="s">
        <v>63</v>
      </c>
      <c r="H365" s="6" t="s">
        <v>91</v>
      </c>
      <c r="I365" s="6" t="s">
        <v>52</v>
      </c>
      <c r="J365" s="41">
        <v>34</v>
      </c>
      <c r="K365" s="18"/>
      <c r="L365" s="6"/>
      <c r="M365" s="6"/>
      <c r="N365" s="41"/>
      <c r="O365" s="34">
        <f ca="1">IF(H365="","",J365*(1/INDIRECT($H365))/INDEX('Fixed inputs'!$D$65:$D$69,MATCH($C365,'Fixed inputs'!$B$65:$B$69,0)))</f>
        <v>0.68370293509648261</v>
      </c>
      <c r="P365" s="35" t="str">
        <f ca="1">IF(L365="","",N365*(1/(INDIRECT($L365))/INDEX('Fixed inputs'!$D$65:$D$69,MATCH($C365,'Fixed inputs'!$B$65:$B$69,0))))</f>
        <v/>
      </c>
      <c r="Q365" s="36">
        <f t="shared" ca="1" si="27"/>
        <v>0.68370293509648261</v>
      </c>
      <c r="R365" s="9"/>
    </row>
    <row r="366" spans="3:18" x14ac:dyDescent="0.6">
      <c r="C366" s="25" t="s">
        <v>9</v>
      </c>
      <c r="D366" s="26" t="s">
        <v>53</v>
      </c>
      <c r="E366" s="26">
        <f t="shared" si="28"/>
        <v>2028</v>
      </c>
      <c r="F366" s="27" t="str">
        <f t="shared" si="28"/>
        <v>Q3</v>
      </c>
      <c r="G366" s="18" t="s">
        <v>63</v>
      </c>
      <c r="H366" s="6" t="s">
        <v>91</v>
      </c>
      <c r="I366" s="6" t="s">
        <v>52</v>
      </c>
      <c r="J366" s="41">
        <v>34</v>
      </c>
      <c r="K366" s="18"/>
      <c r="L366" s="6"/>
      <c r="M366" s="6"/>
      <c r="N366" s="41"/>
      <c r="O366" s="34">
        <f ca="1">IF(H366="","",J366*(1/INDIRECT($H366))/INDEX('Fixed inputs'!$D$65:$D$69,MATCH($C366,'Fixed inputs'!$B$65:$B$69,0)))</f>
        <v>0.68370293509648261</v>
      </c>
      <c r="P366" s="35" t="str">
        <f ca="1">IF(L366="","",N366*(1/(INDIRECT($L366))/INDEX('Fixed inputs'!$D$65:$D$69,MATCH($C366,'Fixed inputs'!$B$65:$B$69,0))))</f>
        <v/>
      </c>
      <c r="Q366" s="36">
        <f t="shared" ca="1" si="27"/>
        <v>0.68370293509648261</v>
      </c>
      <c r="R366" s="9"/>
    </row>
    <row r="367" spans="3:18" x14ac:dyDescent="0.6">
      <c r="C367" s="25" t="s">
        <v>9</v>
      </c>
      <c r="D367" s="26" t="s">
        <v>53</v>
      </c>
      <c r="E367" s="26">
        <f t="shared" ref="E367:F370" si="29">E315</f>
        <v>2028</v>
      </c>
      <c r="F367" s="27" t="str">
        <f t="shared" si="29"/>
        <v>Q4</v>
      </c>
      <c r="G367" s="18" t="s">
        <v>63</v>
      </c>
      <c r="H367" s="6" t="s">
        <v>91</v>
      </c>
      <c r="I367" s="6" t="s">
        <v>52</v>
      </c>
      <c r="J367" s="41">
        <v>34</v>
      </c>
      <c r="K367" s="18"/>
      <c r="L367" s="6"/>
      <c r="M367" s="6"/>
      <c r="N367" s="41"/>
      <c r="O367" s="34">
        <f ca="1">IF(H367="","",J367*(1/INDIRECT($H367))/INDEX('Fixed inputs'!$D$65:$D$69,MATCH($C367,'Fixed inputs'!$B$65:$B$69,0)))</f>
        <v>0.68370293509648261</v>
      </c>
      <c r="P367" s="35" t="str">
        <f ca="1">IF(L367="","",N367*(1/(INDIRECT($L367))/INDEX('Fixed inputs'!$D$65:$D$69,MATCH($C367,'Fixed inputs'!$B$65:$B$69,0))))</f>
        <v/>
      </c>
      <c r="Q367" s="36">
        <f t="shared" ca="1" si="27"/>
        <v>0.68370293509648261</v>
      </c>
      <c r="R367" s="9"/>
    </row>
    <row r="368" spans="3:18" x14ac:dyDescent="0.6">
      <c r="C368" s="25" t="s">
        <v>9</v>
      </c>
      <c r="D368" s="26" t="s">
        <v>53</v>
      </c>
      <c r="E368" s="26">
        <f t="shared" si="29"/>
        <v>2029</v>
      </c>
      <c r="F368" s="27" t="str">
        <f t="shared" si="29"/>
        <v>Q1</v>
      </c>
      <c r="G368" s="18" t="s">
        <v>63</v>
      </c>
      <c r="H368" s="6" t="s">
        <v>91</v>
      </c>
      <c r="I368" s="6" t="s">
        <v>52</v>
      </c>
      <c r="J368" s="41">
        <v>34</v>
      </c>
      <c r="K368" s="18"/>
      <c r="L368" s="6"/>
      <c r="M368" s="6"/>
      <c r="N368" s="41"/>
      <c r="O368" s="34">
        <f ca="1">IF(H368="","",J368*(1/INDIRECT($H368))/INDEX('Fixed inputs'!$D$65:$D$69,MATCH($C368,'Fixed inputs'!$B$65:$B$69,0)))</f>
        <v>0.68370293509648261</v>
      </c>
      <c r="P368" s="35" t="str">
        <f ca="1">IF(L368="","",N368*(1/(INDIRECT($L368))/INDEX('Fixed inputs'!$D$65:$D$69,MATCH($C368,'Fixed inputs'!$B$65:$B$69,0))))</f>
        <v/>
      </c>
      <c r="Q368" s="36">
        <f t="shared" ca="1" si="27"/>
        <v>0.68370293509648261</v>
      </c>
      <c r="R368" s="9"/>
    </row>
    <row r="369" spans="3:18" x14ac:dyDescent="0.6">
      <c r="C369" s="25" t="s">
        <v>9</v>
      </c>
      <c r="D369" s="26" t="s">
        <v>53</v>
      </c>
      <c r="E369" s="26">
        <f t="shared" si="29"/>
        <v>2029</v>
      </c>
      <c r="F369" s="27" t="str">
        <f t="shared" si="29"/>
        <v>Q2</v>
      </c>
      <c r="G369" s="18" t="s">
        <v>63</v>
      </c>
      <c r="H369" s="6" t="s">
        <v>91</v>
      </c>
      <c r="I369" s="6" t="s">
        <v>52</v>
      </c>
      <c r="J369" s="41">
        <v>34</v>
      </c>
      <c r="K369" s="18"/>
      <c r="L369" s="6"/>
      <c r="M369" s="6"/>
      <c r="N369" s="41"/>
      <c r="O369" s="34">
        <f ca="1">IF(H369="","",J369*(1/INDIRECT($H369))/INDEX('Fixed inputs'!$D$65:$D$69,MATCH($C369,'Fixed inputs'!$B$65:$B$69,0)))</f>
        <v>0.68370293509648261</v>
      </c>
      <c r="P369" s="35" t="str">
        <f ca="1">IF(L369="","",N369*(1/(INDIRECT($L369))/INDEX('Fixed inputs'!$D$65:$D$69,MATCH($C369,'Fixed inputs'!$B$65:$B$69,0))))</f>
        <v/>
      </c>
      <c r="Q369" s="36">
        <f t="shared" ca="1" si="27"/>
        <v>0.68370293509648261</v>
      </c>
      <c r="R369" s="9"/>
    </row>
    <row r="370" spans="3:18" x14ac:dyDescent="0.6">
      <c r="C370" s="25" t="s">
        <v>9</v>
      </c>
      <c r="D370" s="26" t="s">
        <v>53</v>
      </c>
      <c r="E370" s="26">
        <f t="shared" si="29"/>
        <v>2029</v>
      </c>
      <c r="F370" s="27" t="str">
        <f t="shared" si="29"/>
        <v>Q3</v>
      </c>
      <c r="G370" s="18" t="s">
        <v>63</v>
      </c>
      <c r="H370" s="6" t="s">
        <v>91</v>
      </c>
      <c r="I370" s="6" t="s">
        <v>52</v>
      </c>
      <c r="J370" s="41">
        <v>34</v>
      </c>
      <c r="K370" s="18"/>
      <c r="L370" s="6"/>
      <c r="M370" s="6"/>
      <c r="N370" s="41"/>
      <c r="O370" s="34">
        <f ca="1">IF(H370="","",J370*(1/INDIRECT($H370))/INDEX('Fixed inputs'!$D$65:$D$69,MATCH($C370,'Fixed inputs'!$B$65:$B$69,0)))</f>
        <v>0.68370293509648261</v>
      </c>
      <c r="P370" s="35" t="str">
        <f ca="1">IF(L370="","",N370*(1/(INDIRECT($L370))/INDEX('Fixed inputs'!$D$65:$D$69,MATCH($C370,'Fixed inputs'!$B$65:$B$69,0))))</f>
        <v/>
      </c>
      <c r="Q370" s="36">
        <f t="shared" ca="1" si="27"/>
        <v>0.68370293509648261</v>
      </c>
      <c r="R370" s="9"/>
    </row>
    <row r="371" spans="3:18" x14ac:dyDescent="0.6">
      <c r="C371" s="28" t="s">
        <v>9</v>
      </c>
      <c r="D371" s="23" t="s">
        <v>53</v>
      </c>
      <c r="E371" s="23">
        <f t="shared" ref="E371:F378" si="30">E319</f>
        <v>2029</v>
      </c>
      <c r="F371" s="29" t="str">
        <f t="shared" si="30"/>
        <v>Q4</v>
      </c>
      <c r="G371" s="15" t="s">
        <v>63</v>
      </c>
      <c r="H371" s="19" t="s">
        <v>91</v>
      </c>
      <c r="I371" s="19" t="s">
        <v>52</v>
      </c>
      <c r="J371" s="42">
        <v>34</v>
      </c>
      <c r="K371" s="15"/>
      <c r="L371" s="19"/>
      <c r="M371" s="19"/>
      <c r="N371" s="42"/>
      <c r="O371" s="37">
        <f ca="1">IF(H371="","",J371*(1/INDIRECT($H371))/INDEX('Fixed inputs'!$D$65:$D$69,MATCH($C371,'Fixed inputs'!$B$65:$B$69,0)))</f>
        <v>0.68370293509648261</v>
      </c>
      <c r="P371" s="24" t="str">
        <f ca="1">IF(L371="","",N371*(1/(INDIRECT($L371))/INDEX('Fixed inputs'!$D$65:$D$69,MATCH($C371,'Fixed inputs'!$B$65:$B$69,0))))</f>
        <v/>
      </c>
      <c r="Q371" s="38">
        <f t="shared" ca="1" si="27"/>
        <v>0.68370293509648261</v>
      </c>
      <c r="R371" s="9"/>
    </row>
    <row r="372" spans="3:18" x14ac:dyDescent="0.6">
      <c r="C372" s="25" t="s">
        <v>8</v>
      </c>
      <c r="D372" s="26" t="s">
        <v>34</v>
      </c>
      <c r="E372" s="26">
        <f t="shared" si="30"/>
        <v>2017</v>
      </c>
      <c r="F372" s="27" t="str">
        <f t="shared" si="30"/>
        <v>Q1</v>
      </c>
      <c r="G372" s="32" t="s">
        <v>64</v>
      </c>
      <c r="H372" s="6" t="s">
        <v>93</v>
      </c>
      <c r="I372" s="6" t="s">
        <v>52</v>
      </c>
      <c r="J372" s="41">
        <v>39.5</v>
      </c>
      <c r="K372" s="32"/>
      <c r="L372" s="6"/>
      <c r="M372" s="6"/>
      <c r="N372" s="41"/>
      <c r="O372" s="57">
        <f ca="1">IF(H372="","",J372*(1/INDIRECT($H372))/INDEX('Fixed inputs'!$D$65:$D$69,MATCH($C372,'Fixed inputs'!$B$65:$B$69,0)))</f>
        <v>0.97530864197530864</v>
      </c>
      <c r="P372" s="58" t="str">
        <f ca="1">IF(L372="","",N372*(1/(INDIRECT($L372))/INDEX('Fixed inputs'!$D$65:$D$69,MATCH($C372,'Fixed inputs'!$B$65:$B$69,0))))</f>
        <v/>
      </c>
      <c r="Q372" s="59">
        <f t="shared" ca="1" si="27"/>
        <v>0.97530864197530864</v>
      </c>
      <c r="R372" s="9"/>
    </row>
    <row r="373" spans="3:18" x14ac:dyDescent="0.6">
      <c r="C373" s="25" t="s">
        <v>8</v>
      </c>
      <c r="D373" s="26" t="s">
        <v>34</v>
      </c>
      <c r="E373" s="26">
        <f t="shared" si="30"/>
        <v>2017</v>
      </c>
      <c r="F373" s="27" t="str">
        <f t="shared" si="30"/>
        <v>Q2</v>
      </c>
      <c r="G373" s="32" t="s">
        <v>64</v>
      </c>
      <c r="H373" s="6" t="s">
        <v>93</v>
      </c>
      <c r="I373" s="6" t="s">
        <v>52</v>
      </c>
      <c r="J373" s="41">
        <v>39.5</v>
      </c>
      <c r="K373" s="32"/>
      <c r="L373" s="6"/>
      <c r="M373" s="6"/>
      <c r="N373" s="41"/>
      <c r="O373" s="34">
        <f ca="1">IF(H373="","",J373*(1/INDIRECT($H373))/INDEX('Fixed inputs'!$D$65:$D$69,MATCH($C373,'Fixed inputs'!$B$65:$B$69,0)))</f>
        <v>0.97530864197530864</v>
      </c>
      <c r="P373" s="35" t="str">
        <f ca="1">IF(L373="","",N373*(1/(INDIRECT($L373))/INDEX('Fixed inputs'!$D$65:$D$69,MATCH($C373,'Fixed inputs'!$B$65:$B$69,0))))</f>
        <v/>
      </c>
      <c r="Q373" s="36">
        <f t="shared" ca="1" si="27"/>
        <v>0.97530864197530864</v>
      </c>
      <c r="R373" s="9"/>
    </row>
    <row r="374" spans="3:18" x14ac:dyDescent="0.6">
      <c r="C374" s="25" t="s">
        <v>8</v>
      </c>
      <c r="D374" s="26" t="s">
        <v>34</v>
      </c>
      <c r="E374" s="26">
        <f t="shared" si="30"/>
        <v>2017</v>
      </c>
      <c r="F374" s="27" t="str">
        <f t="shared" si="30"/>
        <v>Q3</v>
      </c>
      <c r="G374" s="32" t="s">
        <v>64</v>
      </c>
      <c r="H374" s="6" t="s">
        <v>93</v>
      </c>
      <c r="I374" s="6" t="s">
        <v>52</v>
      </c>
      <c r="J374" s="41">
        <v>39.5</v>
      </c>
      <c r="K374" s="32"/>
      <c r="L374" s="6"/>
      <c r="M374" s="6"/>
      <c r="N374" s="41"/>
      <c r="O374" s="34">
        <f ca="1">IF(H374="","",J374*(1/INDIRECT($H374))/INDEX('Fixed inputs'!$D$65:$D$69,MATCH($C374,'Fixed inputs'!$B$65:$B$69,0)))</f>
        <v>0.97530864197530864</v>
      </c>
      <c r="P374" s="35" t="str">
        <f ca="1">IF(L374="","",N374*(1/(INDIRECT($L374))/INDEX('Fixed inputs'!$D$65:$D$69,MATCH($C374,'Fixed inputs'!$B$65:$B$69,0))))</f>
        <v/>
      </c>
      <c r="Q374" s="36">
        <f t="shared" ca="1" si="27"/>
        <v>0.97530864197530864</v>
      </c>
      <c r="R374" s="9"/>
    </row>
    <row r="375" spans="3:18" x14ac:dyDescent="0.6">
      <c r="C375" s="25" t="s">
        <v>8</v>
      </c>
      <c r="D375" s="26" t="s">
        <v>34</v>
      </c>
      <c r="E375" s="26">
        <f t="shared" si="30"/>
        <v>2017</v>
      </c>
      <c r="F375" s="27" t="str">
        <f t="shared" si="30"/>
        <v>Q4</v>
      </c>
      <c r="G375" s="32" t="s">
        <v>64</v>
      </c>
      <c r="H375" s="6" t="s">
        <v>93</v>
      </c>
      <c r="I375" s="6" t="s">
        <v>52</v>
      </c>
      <c r="J375" s="41">
        <v>39.5</v>
      </c>
      <c r="K375" s="32"/>
      <c r="L375" s="6"/>
      <c r="M375" s="6"/>
      <c r="N375" s="41"/>
      <c r="O375" s="34">
        <f ca="1">IF(H375="","",J375*(1/INDIRECT($H375))/INDEX('Fixed inputs'!$D$65:$D$69,MATCH($C375,'Fixed inputs'!$B$65:$B$69,0)))</f>
        <v>0.97530864197530864</v>
      </c>
      <c r="P375" s="35" t="str">
        <f ca="1">IF(L375="","",N375*(1/(INDIRECT($L375))/INDEX('Fixed inputs'!$D$65:$D$69,MATCH($C375,'Fixed inputs'!$B$65:$B$69,0))))</f>
        <v/>
      </c>
      <c r="Q375" s="36">
        <f t="shared" ca="1" si="27"/>
        <v>0.97530864197530864</v>
      </c>
      <c r="R375" s="9"/>
    </row>
    <row r="376" spans="3:18" x14ac:dyDescent="0.6">
      <c r="C376" s="25" t="s">
        <v>8</v>
      </c>
      <c r="D376" s="26" t="s">
        <v>34</v>
      </c>
      <c r="E376" s="26">
        <f t="shared" si="30"/>
        <v>2018</v>
      </c>
      <c r="F376" s="27" t="str">
        <f t="shared" si="30"/>
        <v>Q1</v>
      </c>
      <c r="G376" s="32" t="s">
        <v>64</v>
      </c>
      <c r="H376" s="6" t="s">
        <v>93</v>
      </c>
      <c r="I376" s="6" t="s">
        <v>52</v>
      </c>
      <c r="J376" s="41">
        <v>39.5</v>
      </c>
      <c r="K376" s="32"/>
      <c r="L376" s="6"/>
      <c r="M376" s="6"/>
      <c r="N376" s="41"/>
      <c r="O376" s="34">
        <f ca="1">IF(H376="","",J376*(1/INDIRECT($H376))/INDEX('Fixed inputs'!$D$65:$D$69,MATCH($C376,'Fixed inputs'!$B$65:$B$69,0)))</f>
        <v>0.97530864197530864</v>
      </c>
      <c r="P376" s="35" t="str">
        <f ca="1">IF(L376="","",N376*(1/(INDIRECT($L376))/INDEX('Fixed inputs'!$D$65:$D$69,MATCH($C376,'Fixed inputs'!$B$65:$B$69,0))))</f>
        <v/>
      </c>
      <c r="Q376" s="36">
        <f t="shared" ca="1" si="27"/>
        <v>0.97530864197530864</v>
      </c>
      <c r="R376" s="9"/>
    </row>
    <row r="377" spans="3:18" x14ac:dyDescent="0.6">
      <c r="C377" s="25" t="s">
        <v>8</v>
      </c>
      <c r="D377" s="26" t="s">
        <v>34</v>
      </c>
      <c r="E377" s="26">
        <f t="shared" si="30"/>
        <v>2018</v>
      </c>
      <c r="F377" s="27" t="str">
        <f t="shared" si="30"/>
        <v>Q2</v>
      </c>
      <c r="G377" s="32" t="s">
        <v>64</v>
      </c>
      <c r="H377" s="6" t="s">
        <v>93</v>
      </c>
      <c r="I377" s="6" t="s">
        <v>52</v>
      </c>
      <c r="J377" s="41">
        <v>39.5</v>
      </c>
      <c r="K377" s="32"/>
      <c r="L377" s="6"/>
      <c r="M377" s="6"/>
      <c r="N377" s="41"/>
      <c r="O377" s="34">
        <f ca="1">IF(H377="","",J377*(1/INDIRECT($H377))/INDEX('Fixed inputs'!$D$65:$D$69,MATCH($C377,'Fixed inputs'!$B$65:$B$69,0)))</f>
        <v>0.97530864197530864</v>
      </c>
      <c r="P377" s="35" t="str">
        <f ca="1">IF(L377="","",N377*(1/(INDIRECT($L377))/INDEX('Fixed inputs'!$D$65:$D$69,MATCH($C377,'Fixed inputs'!$B$65:$B$69,0))))</f>
        <v/>
      </c>
      <c r="Q377" s="36">
        <f t="shared" ca="1" si="27"/>
        <v>0.97530864197530864</v>
      </c>
      <c r="R377" s="9"/>
    </row>
    <row r="378" spans="3:18" x14ac:dyDescent="0.6">
      <c r="C378" s="25" t="s">
        <v>8</v>
      </c>
      <c r="D378" s="26" t="s">
        <v>34</v>
      </c>
      <c r="E378" s="26">
        <f t="shared" si="30"/>
        <v>2018</v>
      </c>
      <c r="F378" s="27" t="str">
        <f t="shared" si="30"/>
        <v>Q3</v>
      </c>
      <c r="G378" s="32" t="s">
        <v>64</v>
      </c>
      <c r="H378" s="6" t="s">
        <v>93</v>
      </c>
      <c r="I378" s="6" t="s">
        <v>52</v>
      </c>
      <c r="J378" s="41">
        <v>39.5</v>
      </c>
      <c r="K378" s="32"/>
      <c r="L378" s="6"/>
      <c r="M378" s="6"/>
      <c r="N378" s="41"/>
      <c r="O378" s="34">
        <f ca="1">IF(H378="","",J378*(1/INDIRECT($H378))/INDEX('Fixed inputs'!$D$65:$D$69,MATCH($C378,'Fixed inputs'!$B$65:$B$69,0)))</f>
        <v>0.97530864197530864</v>
      </c>
      <c r="P378" s="35" t="str">
        <f ca="1">IF(L378="","",N378*(1/(INDIRECT($L378))/INDEX('Fixed inputs'!$D$65:$D$69,MATCH($C378,'Fixed inputs'!$B$65:$B$69,0))))</f>
        <v/>
      </c>
      <c r="Q378" s="36">
        <f t="shared" ca="1" si="27"/>
        <v>0.97530864197530864</v>
      </c>
      <c r="R378" s="9"/>
    </row>
    <row r="379" spans="3:18" x14ac:dyDescent="0.6">
      <c r="C379" s="25" t="s">
        <v>8</v>
      </c>
      <c r="D379" s="26" t="s">
        <v>34</v>
      </c>
      <c r="E379" s="26">
        <f t="shared" ref="E379:F398" si="31">E327</f>
        <v>2018</v>
      </c>
      <c r="F379" s="27" t="str">
        <f t="shared" si="31"/>
        <v>Q4</v>
      </c>
      <c r="G379" s="32" t="s">
        <v>64</v>
      </c>
      <c r="H379" s="6" t="s">
        <v>93</v>
      </c>
      <c r="I379" s="6" t="s">
        <v>52</v>
      </c>
      <c r="J379" s="41">
        <v>39.5</v>
      </c>
      <c r="K379" s="32"/>
      <c r="L379" s="6"/>
      <c r="M379" s="6"/>
      <c r="N379" s="41"/>
      <c r="O379" s="34">
        <f ca="1">IF(H379="","",J379*(1/INDIRECT($H379))/INDEX('Fixed inputs'!$D$65:$D$69,MATCH($C379,'Fixed inputs'!$B$65:$B$69,0)))</f>
        <v>0.97530864197530864</v>
      </c>
      <c r="P379" s="35" t="str">
        <f ca="1">IF(L379="","",N379*(1/(INDIRECT($L379))/INDEX('Fixed inputs'!$D$65:$D$69,MATCH($C379,'Fixed inputs'!$B$65:$B$69,0))))</f>
        <v/>
      </c>
      <c r="Q379" s="36">
        <f t="shared" ca="1" si="27"/>
        <v>0.97530864197530864</v>
      </c>
      <c r="R379" s="9"/>
    </row>
    <row r="380" spans="3:18" x14ac:dyDescent="0.6">
      <c r="C380" s="25" t="s">
        <v>8</v>
      </c>
      <c r="D380" s="26" t="s">
        <v>34</v>
      </c>
      <c r="E380" s="26">
        <f t="shared" si="31"/>
        <v>2019</v>
      </c>
      <c r="F380" s="27" t="str">
        <f t="shared" si="31"/>
        <v>Q1</v>
      </c>
      <c r="G380" s="32" t="s">
        <v>64</v>
      </c>
      <c r="H380" s="6" t="s">
        <v>93</v>
      </c>
      <c r="I380" s="6" t="s">
        <v>52</v>
      </c>
      <c r="J380" s="41">
        <v>39.5</v>
      </c>
      <c r="K380" s="32"/>
      <c r="L380" s="6"/>
      <c r="M380" s="6"/>
      <c r="N380" s="41"/>
      <c r="O380" s="34">
        <f ca="1">IF(H380="","",J380*(1/INDIRECT($H380))/INDEX('Fixed inputs'!$D$65:$D$69,MATCH($C380,'Fixed inputs'!$B$65:$B$69,0)))</f>
        <v>0.97530864197530864</v>
      </c>
      <c r="P380" s="35" t="str">
        <f ca="1">IF(L380="","",N380*(1/(INDIRECT($L380))/INDEX('Fixed inputs'!$D$65:$D$69,MATCH($C380,'Fixed inputs'!$B$65:$B$69,0))))</f>
        <v/>
      </c>
      <c r="Q380" s="36">
        <f t="shared" ca="1" si="27"/>
        <v>0.97530864197530864</v>
      </c>
      <c r="R380" s="9"/>
    </row>
    <row r="381" spans="3:18" x14ac:dyDescent="0.6">
      <c r="C381" s="25" t="s">
        <v>8</v>
      </c>
      <c r="D381" s="26" t="s">
        <v>34</v>
      </c>
      <c r="E381" s="26">
        <f t="shared" si="31"/>
        <v>2019</v>
      </c>
      <c r="F381" s="27" t="str">
        <f t="shared" si="31"/>
        <v>Q2</v>
      </c>
      <c r="G381" s="32" t="s">
        <v>64</v>
      </c>
      <c r="H381" s="6" t="s">
        <v>93</v>
      </c>
      <c r="I381" s="6" t="s">
        <v>52</v>
      </c>
      <c r="J381" s="41">
        <v>39.5</v>
      </c>
      <c r="K381" s="32"/>
      <c r="L381" s="6"/>
      <c r="M381" s="6"/>
      <c r="N381" s="41"/>
      <c r="O381" s="34">
        <f ca="1">IF(H381="","",J381*(1/INDIRECT($H381))/INDEX('Fixed inputs'!$D$65:$D$69,MATCH($C381,'Fixed inputs'!$B$65:$B$69,0)))</f>
        <v>0.97530864197530864</v>
      </c>
      <c r="P381" s="35" t="str">
        <f ca="1">IF(L381="","",N381*(1/(INDIRECT($L381))/INDEX('Fixed inputs'!$D$65:$D$69,MATCH($C381,'Fixed inputs'!$B$65:$B$69,0))))</f>
        <v/>
      </c>
      <c r="Q381" s="36">
        <f t="shared" ca="1" si="27"/>
        <v>0.97530864197530864</v>
      </c>
      <c r="R381" s="9"/>
    </row>
    <row r="382" spans="3:18" x14ac:dyDescent="0.6">
      <c r="C382" s="25" t="s">
        <v>8</v>
      </c>
      <c r="D382" s="26" t="s">
        <v>34</v>
      </c>
      <c r="E382" s="26">
        <f t="shared" si="31"/>
        <v>2019</v>
      </c>
      <c r="F382" s="27" t="str">
        <f t="shared" si="31"/>
        <v>Q3</v>
      </c>
      <c r="G382" s="32" t="s">
        <v>64</v>
      </c>
      <c r="H382" s="6" t="s">
        <v>93</v>
      </c>
      <c r="I382" s="6" t="s">
        <v>52</v>
      </c>
      <c r="J382" s="41">
        <v>39.5</v>
      </c>
      <c r="K382" s="32"/>
      <c r="L382" s="6"/>
      <c r="M382" s="6"/>
      <c r="N382" s="41"/>
      <c r="O382" s="34">
        <f ca="1">IF(H382="","",J382*(1/INDIRECT($H382))/INDEX('Fixed inputs'!$D$65:$D$69,MATCH($C382,'Fixed inputs'!$B$65:$B$69,0)))</f>
        <v>0.97530864197530864</v>
      </c>
      <c r="P382" s="35" t="str">
        <f ca="1">IF(L382="","",N382*(1/(INDIRECT($L382))/INDEX('Fixed inputs'!$D$65:$D$69,MATCH($C382,'Fixed inputs'!$B$65:$B$69,0))))</f>
        <v/>
      </c>
      <c r="Q382" s="36">
        <f t="shared" ca="1" si="27"/>
        <v>0.97530864197530864</v>
      </c>
      <c r="R382" s="9"/>
    </row>
    <row r="383" spans="3:18" x14ac:dyDescent="0.6">
      <c r="C383" s="25" t="s">
        <v>8</v>
      </c>
      <c r="D383" s="26" t="s">
        <v>34</v>
      </c>
      <c r="E383" s="26">
        <f t="shared" si="31"/>
        <v>2019</v>
      </c>
      <c r="F383" s="27" t="str">
        <f t="shared" si="31"/>
        <v>Q4</v>
      </c>
      <c r="G383" s="32" t="s">
        <v>64</v>
      </c>
      <c r="H383" s="6" t="s">
        <v>93</v>
      </c>
      <c r="I383" s="6" t="s">
        <v>52</v>
      </c>
      <c r="J383" s="41">
        <v>39.5</v>
      </c>
      <c r="K383" s="32"/>
      <c r="L383" s="6"/>
      <c r="M383" s="6"/>
      <c r="N383" s="41"/>
      <c r="O383" s="34">
        <f ca="1">IF(H383="","",J383*(1/INDIRECT($H383))/INDEX('Fixed inputs'!$D$65:$D$69,MATCH($C383,'Fixed inputs'!$B$65:$B$69,0)))</f>
        <v>0.97530864197530864</v>
      </c>
      <c r="P383" s="35" t="str">
        <f ca="1">IF(L383="","",N383*(1/(INDIRECT($L383))/INDEX('Fixed inputs'!$D$65:$D$69,MATCH($C383,'Fixed inputs'!$B$65:$B$69,0))))</f>
        <v/>
      </c>
      <c r="Q383" s="36">
        <f t="shared" ca="1" si="27"/>
        <v>0.97530864197530864</v>
      </c>
      <c r="R383" s="9"/>
    </row>
    <row r="384" spans="3:18" x14ac:dyDescent="0.6">
      <c r="C384" s="25" t="s">
        <v>8</v>
      </c>
      <c r="D384" s="26" t="s">
        <v>34</v>
      </c>
      <c r="E384" s="26">
        <f t="shared" si="31"/>
        <v>2020</v>
      </c>
      <c r="F384" s="27" t="str">
        <f t="shared" si="31"/>
        <v>Q1</v>
      </c>
      <c r="G384" s="32" t="s">
        <v>64</v>
      </c>
      <c r="H384" s="6" t="s">
        <v>93</v>
      </c>
      <c r="I384" s="6" t="s">
        <v>52</v>
      </c>
      <c r="J384" s="41">
        <v>39.5</v>
      </c>
      <c r="K384" s="32"/>
      <c r="L384" s="6"/>
      <c r="M384" s="6"/>
      <c r="N384" s="41"/>
      <c r="O384" s="34">
        <f ca="1">IF(H384="","",J384*(1/INDIRECT($H384))/INDEX('Fixed inputs'!$D$65:$D$69,MATCH($C384,'Fixed inputs'!$B$65:$B$69,0)))</f>
        <v>0.97530864197530864</v>
      </c>
      <c r="P384" s="35" t="str">
        <f ca="1">IF(L384="","",N384*(1/(INDIRECT($L384))/INDEX('Fixed inputs'!$D$65:$D$69,MATCH($C384,'Fixed inputs'!$B$65:$B$69,0))))</f>
        <v/>
      </c>
      <c r="Q384" s="36">
        <f t="shared" ca="1" si="27"/>
        <v>0.97530864197530864</v>
      </c>
      <c r="R384" s="9"/>
    </row>
    <row r="385" spans="3:18" x14ac:dyDescent="0.6">
      <c r="C385" s="25" t="s">
        <v>8</v>
      </c>
      <c r="D385" s="26" t="s">
        <v>34</v>
      </c>
      <c r="E385" s="26">
        <f t="shared" si="31"/>
        <v>2020</v>
      </c>
      <c r="F385" s="27" t="str">
        <f t="shared" si="31"/>
        <v>Q2</v>
      </c>
      <c r="G385" s="32" t="s">
        <v>64</v>
      </c>
      <c r="H385" s="6" t="s">
        <v>93</v>
      </c>
      <c r="I385" s="6" t="s">
        <v>52</v>
      </c>
      <c r="J385" s="41">
        <v>39.5</v>
      </c>
      <c r="K385" s="32"/>
      <c r="L385" s="6"/>
      <c r="M385" s="6"/>
      <c r="N385" s="41"/>
      <c r="O385" s="34">
        <f ca="1">IF(H385="","",J385*(1/INDIRECT($H385))/INDEX('Fixed inputs'!$D$65:$D$69,MATCH($C385,'Fixed inputs'!$B$65:$B$69,0)))</f>
        <v>0.97530864197530864</v>
      </c>
      <c r="P385" s="35" t="str">
        <f ca="1">IF(L385="","",N385*(1/(INDIRECT($L385))/INDEX('Fixed inputs'!$D$65:$D$69,MATCH($C385,'Fixed inputs'!$B$65:$B$69,0))))</f>
        <v/>
      </c>
      <c r="Q385" s="36">
        <f t="shared" ca="1" si="27"/>
        <v>0.97530864197530864</v>
      </c>
      <c r="R385" s="9"/>
    </row>
    <row r="386" spans="3:18" x14ac:dyDescent="0.6">
      <c r="C386" s="25" t="s">
        <v>8</v>
      </c>
      <c r="D386" s="26" t="s">
        <v>34</v>
      </c>
      <c r="E386" s="26">
        <f t="shared" si="31"/>
        <v>2020</v>
      </c>
      <c r="F386" s="27" t="str">
        <f t="shared" si="31"/>
        <v>Q3</v>
      </c>
      <c r="G386" s="32" t="s">
        <v>64</v>
      </c>
      <c r="H386" s="6" t="s">
        <v>93</v>
      </c>
      <c r="I386" s="6" t="s">
        <v>52</v>
      </c>
      <c r="J386" s="41">
        <v>39.5</v>
      </c>
      <c r="K386" s="32"/>
      <c r="L386" s="6"/>
      <c r="M386" s="6"/>
      <c r="N386" s="41"/>
      <c r="O386" s="34">
        <f ca="1">IF(H386="","",J386*(1/INDIRECT($H386))/INDEX('Fixed inputs'!$D$65:$D$69,MATCH($C386,'Fixed inputs'!$B$65:$B$69,0)))</f>
        <v>0.97530864197530864</v>
      </c>
      <c r="P386" s="35" t="str">
        <f ca="1">IF(L386="","",N386*(1/(INDIRECT($L386))/INDEX('Fixed inputs'!$D$65:$D$69,MATCH($C386,'Fixed inputs'!$B$65:$B$69,0))))</f>
        <v/>
      </c>
      <c r="Q386" s="36">
        <f t="shared" ca="1" si="27"/>
        <v>0.97530864197530864</v>
      </c>
      <c r="R386" s="9"/>
    </row>
    <row r="387" spans="3:18" x14ac:dyDescent="0.6">
      <c r="C387" s="25" t="s">
        <v>8</v>
      </c>
      <c r="D387" s="26" t="s">
        <v>34</v>
      </c>
      <c r="E387" s="26">
        <f t="shared" si="31"/>
        <v>2020</v>
      </c>
      <c r="F387" s="27" t="str">
        <f t="shared" si="31"/>
        <v>Q4</v>
      </c>
      <c r="G387" s="32" t="s">
        <v>64</v>
      </c>
      <c r="H387" s="6" t="s">
        <v>93</v>
      </c>
      <c r="I387" s="6" t="s">
        <v>52</v>
      </c>
      <c r="J387" s="41">
        <v>39.5</v>
      </c>
      <c r="K387" s="32"/>
      <c r="L387" s="6"/>
      <c r="M387" s="6"/>
      <c r="N387" s="41"/>
      <c r="O387" s="34">
        <f ca="1">IF(H387="","",J387*(1/INDIRECT($H387))/INDEX('Fixed inputs'!$D$65:$D$69,MATCH($C387,'Fixed inputs'!$B$65:$B$69,0)))</f>
        <v>0.97530864197530864</v>
      </c>
      <c r="P387" s="35" t="str">
        <f ca="1">IF(L387="","",N387*(1/(INDIRECT($L387))/INDEX('Fixed inputs'!$D$65:$D$69,MATCH($C387,'Fixed inputs'!$B$65:$B$69,0))))</f>
        <v/>
      </c>
      <c r="Q387" s="36">
        <f t="shared" ca="1" si="27"/>
        <v>0.97530864197530864</v>
      </c>
      <c r="R387" s="9"/>
    </row>
    <row r="388" spans="3:18" x14ac:dyDescent="0.6">
      <c r="C388" s="25" t="s">
        <v>8</v>
      </c>
      <c r="D388" s="26" t="s">
        <v>34</v>
      </c>
      <c r="E388" s="26">
        <f t="shared" si="31"/>
        <v>2021</v>
      </c>
      <c r="F388" s="27" t="str">
        <f t="shared" si="31"/>
        <v>Q1</v>
      </c>
      <c r="G388" s="32" t="s">
        <v>64</v>
      </c>
      <c r="H388" s="6" t="s">
        <v>93</v>
      </c>
      <c r="I388" s="6" t="s">
        <v>52</v>
      </c>
      <c r="J388" s="41">
        <v>39.5</v>
      </c>
      <c r="K388" s="32"/>
      <c r="L388" s="6"/>
      <c r="M388" s="6"/>
      <c r="N388" s="41"/>
      <c r="O388" s="34">
        <f ca="1">IF(H388="","",J388*(1/INDIRECT($H388))/INDEX('Fixed inputs'!$D$65:$D$69,MATCH($C388,'Fixed inputs'!$B$65:$B$69,0)))</f>
        <v>0.97530864197530864</v>
      </c>
      <c r="P388" s="35" t="str">
        <f ca="1">IF(L388="","",N388*(1/(INDIRECT($L388))/INDEX('Fixed inputs'!$D$65:$D$69,MATCH($C388,'Fixed inputs'!$B$65:$B$69,0))))</f>
        <v/>
      </c>
      <c r="Q388" s="36">
        <f t="shared" ca="1" si="27"/>
        <v>0.97530864197530864</v>
      </c>
      <c r="R388" s="9"/>
    </row>
    <row r="389" spans="3:18" x14ac:dyDescent="0.6">
      <c r="C389" s="25" t="s">
        <v>8</v>
      </c>
      <c r="D389" s="26" t="s">
        <v>34</v>
      </c>
      <c r="E389" s="26">
        <f t="shared" si="31"/>
        <v>2021</v>
      </c>
      <c r="F389" s="27" t="str">
        <f t="shared" si="31"/>
        <v>Q2</v>
      </c>
      <c r="G389" s="32" t="s">
        <v>64</v>
      </c>
      <c r="H389" s="6" t="s">
        <v>93</v>
      </c>
      <c r="I389" s="6" t="s">
        <v>52</v>
      </c>
      <c r="J389" s="41">
        <v>39.5</v>
      </c>
      <c r="K389" s="32"/>
      <c r="L389" s="6"/>
      <c r="M389" s="6"/>
      <c r="N389" s="41"/>
      <c r="O389" s="34">
        <f ca="1">IF(H389="","",J389*(1/INDIRECT($H389))/INDEX('Fixed inputs'!$D$65:$D$69,MATCH($C389,'Fixed inputs'!$B$65:$B$69,0)))</f>
        <v>0.97530864197530864</v>
      </c>
      <c r="P389" s="35" t="str">
        <f ca="1">IF(L389="","",N389*(1/(INDIRECT($L389))/INDEX('Fixed inputs'!$D$65:$D$69,MATCH($C389,'Fixed inputs'!$B$65:$B$69,0))))</f>
        <v/>
      </c>
      <c r="Q389" s="36">
        <f t="shared" ca="1" si="27"/>
        <v>0.97530864197530864</v>
      </c>
      <c r="R389" s="9"/>
    </row>
    <row r="390" spans="3:18" x14ac:dyDescent="0.6">
      <c r="C390" s="25" t="s">
        <v>8</v>
      </c>
      <c r="D390" s="26" t="s">
        <v>34</v>
      </c>
      <c r="E390" s="26">
        <f t="shared" si="31"/>
        <v>2021</v>
      </c>
      <c r="F390" s="27" t="str">
        <f t="shared" si="31"/>
        <v>Q3</v>
      </c>
      <c r="G390" s="32" t="s">
        <v>64</v>
      </c>
      <c r="H390" s="6" t="s">
        <v>93</v>
      </c>
      <c r="I390" s="6" t="s">
        <v>52</v>
      </c>
      <c r="J390" s="41">
        <v>39.5</v>
      </c>
      <c r="K390" s="32"/>
      <c r="L390" s="6"/>
      <c r="M390" s="6"/>
      <c r="N390" s="41"/>
      <c r="O390" s="34">
        <f ca="1">IF(H390="","",J390*(1/INDIRECT($H390))/INDEX('Fixed inputs'!$D$65:$D$69,MATCH($C390,'Fixed inputs'!$B$65:$B$69,0)))</f>
        <v>0.97530864197530864</v>
      </c>
      <c r="P390" s="35" t="str">
        <f ca="1">IF(L390="","",N390*(1/(INDIRECT($L390))/INDEX('Fixed inputs'!$D$65:$D$69,MATCH($C390,'Fixed inputs'!$B$65:$B$69,0))))</f>
        <v/>
      </c>
      <c r="Q390" s="36">
        <f t="shared" ca="1" si="27"/>
        <v>0.97530864197530864</v>
      </c>
      <c r="R390" s="9"/>
    </row>
    <row r="391" spans="3:18" x14ac:dyDescent="0.6">
      <c r="C391" s="25" t="s">
        <v>8</v>
      </c>
      <c r="D391" s="26" t="s">
        <v>34</v>
      </c>
      <c r="E391" s="26">
        <f t="shared" si="31"/>
        <v>2021</v>
      </c>
      <c r="F391" s="27" t="str">
        <f t="shared" si="31"/>
        <v>Q4</v>
      </c>
      <c r="G391" s="32" t="s">
        <v>64</v>
      </c>
      <c r="H391" s="6" t="s">
        <v>93</v>
      </c>
      <c r="I391" s="6" t="s">
        <v>52</v>
      </c>
      <c r="J391" s="41">
        <v>39.5</v>
      </c>
      <c r="K391" s="32"/>
      <c r="L391" s="6"/>
      <c r="M391" s="6"/>
      <c r="N391" s="41"/>
      <c r="O391" s="34">
        <f ca="1">IF(H391="","",J391*(1/INDIRECT($H391))/INDEX('Fixed inputs'!$D$65:$D$69,MATCH($C391,'Fixed inputs'!$B$65:$B$69,0)))</f>
        <v>0.97530864197530864</v>
      </c>
      <c r="P391" s="35" t="str">
        <f ca="1">IF(L391="","",N391*(1/(INDIRECT($L391))/INDEX('Fixed inputs'!$D$65:$D$69,MATCH($C391,'Fixed inputs'!$B$65:$B$69,0))))</f>
        <v/>
      </c>
      <c r="Q391" s="36">
        <f t="shared" ca="1" si="27"/>
        <v>0.97530864197530864</v>
      </c>
      <c r="R391" s="9"/>
    </row>
    <row r="392" spans="3:18" x14ac:dyDescent="0.6">
      <c r="C392" s="25" t="s">
        <v>8</v>
      </c>
      <c r="D392" s="26" t="s">
        <v>34</v>
      </c>
      <c r="E392" s="26">
        <f t="shared" si="31"/>
        <v>2022</v>
      </c>
      <c r="F392" s="27" t="str">
        <f t="shared" si="31"/>
        <v>Q1</v>
      </c>
      <c r="G392" s="32" t="s">
        <v>64</v>
      </c>
      <c r="H392" s="6" t="s">
        <v>93</v>
      </c>
      <c r="I392" s="6" t="s">
        <v>52</v>
      </c>
      <c r="J392" s="41">
        <v>39.5</v>
      </c>
      <c r="K392" s="32"/>
      <c r="L392" s="6"/>
      <c r="M392" s="6"/>
      <c r="N392" s="41"/>
      <c r="O392" s="34">
        <f ca="1">IF(H392="","",J392*(1/INDIRECT($H392))/INDEX('Fixed inputs'!$D$65:$D$69,MATCH($C392,'Fixed inputs'!$B$65:$B$69,0)))</f>
        <v>0.97530864197530864</v>
      </c>
      <c r="P392" s="35" t="str">
        <f ca="1">IF(L392="","",N392*(1/(INDIRECT($L392))/INDEX('Fixed inputs'!$D$65:$D$69,MATCH($C392,'Fixed inputs'!$B$65:$B$69,0))))</f>
        <v/>
      </c>
      <c r="Q392" s="36">
        <f t="shared" ref="Q392:Q455" ca="1" si="32">SUM(O392,P392)</f>
        <v>0.97530864197530864</v>
      </c>
      <c r="R392" s="9"/>
    </row>
    <row r="393" spans="3:18" x14ac:dyDescent="0.6">
      <c r="C393" s="25" t="s">
        <v>8</v>
      </c>
      <c r="D393" s="26" t="s">
        <v>34</v>
      </c>
      <c r="E393" s="26">
        <f t="shared" si="31"/>
        <v>2022</v>
      </c>
      <c r="F393" s="27" t="str">
        <f t="shared" si="31"/>
        <v>Q2</v>
      </c>
      <c r="G393" s="32" t="s">
        <v>64</v>
      </c>
      <c r="H393" s="6" t="s">
        <v>93</v>
      </c>
      <c r="I393" s="6" t="s">
        <v>52</v>
      </c>
      <c r="J393" s="41">
        <v>39.5</v>
      </c>
      <c r="K393" s="32"/>
      <c r="L393" s="6"/>
      <c r="M393" s="6"/>
      <c r="N393" s="41"/>
      <c r="O393" s="34">
        <f ca="1">IF(H393="","",J393*(1/INDIRECT($H393))/INDEX('Fixed inputs'!$D$65:$D$69,MATCH($C393,'Fixed inputs'!$B$65:$B$69,0)))</f>
        <v>0.97530864197530864</v>
      </c>
      <c r="P393" s="35" t="str">
        <f ca="1">IF(L393="","",N393*(1/(INDIRECT($L393))/INDEX('Fixed inputs'!$D$65:$D$69,MATCH($C393,'Fixed inputs'!$B$65:$B$69,0))))</f>
        <v/>
      </c>
      <c r="Q393" s="36">
        <f t="shared" ca="1" si="32"/>
        <v>0.97530864197530864</v>
      </c>
      <c r="R393" s="9"/>
    </row>
    <row r="394" spans="3:18" x14ac:dyDescent="0.6">
      <c r="C394" s="25" t="s">
        <v>8</v>
      </c>
      <c r="D394" s="26" t="s">
        <v>34</v>
      </c>
      <c r="E394" s="26">
        <f t="shared" si="31"/>
        <v>2022</v>
      </c>
      <c r="F394" s="27" t="str">
        <f t="shared" si="31"/>
        <v>Q3</v>
      </c>
      <c r="G394" s="32" t="s">
        <v>64</v>
      </c>
      <c r="H394" s="6" t="s">
        <v>93</v>
      </c>
      <c r="I394" s="6" t="s">
        <v>52</v>
      </c>
      <c r="J394" s="41">
        <v>39.5</v>
      </c>
      <c r="K394" s="32"/>
      <c r="L394" s="6"/>
      <c r="M394" s="6"/>
      <c r="N394" s="41"/>
      <c r="O394" s="34">
        <f ca="1">IF(H394="","",J394*(1/INDIRECT($H394))/INDEX('Fixed inputs'!$D$65:$D$69,MATCH($C394,'Fixed inputs'!$B$65:$B$69,0)))</f>
        <v>0.97530864197530864</v>
      </c>
      <c r="P394" s="35" t="str">
        <f ca="1">IF(L394="","",N394*(1/(INDIRECT($L394))/INDEX('Fixed inputs'!$D$65:$D$69,MATCH($C394,'Fixed inputs'!$B$65:$B$69,0))))</f>
        <v/>
      </c>
      <c r="Q394" s="36">
        <f t="shared" ca="1" si="32"/>
        <v>0.97530864197530864</v>
      </c>
      <c r="R394" s="9"/>
    </row>
    <row r="395" spans="3:18" x14ac:dyDescent="0.6">
      <c r="C395" s="25" t="s">
        <v>8</v>
      </c>
      <c r="D395" s="26" t="s">
        <v>34</v>
      </c>
      <c r="E395" s="26">
        <f t="shared" si="31"/>
        <v>2022</v>
      </c>
      <c r="F395" s="27" t="str">
        <f t="shared" si="31"/>
        <v>Q4</v>
      </c>
      <c r="G395" s="32" t="s">
        <v>64</v>
      </c>
      <c r="H395" s="6" t="s">
        <v>93</v>
      </c>
      <c r="I395" s="6" t="s">
        <v>52</v>
      </c>
      <c r="J395" s="41">
        <v>39.5</v>
      </c>
      <c r="K395" s="32"/>
      <c r="L395" s="6"/>
      <c r="M395" s="6"/>
      <c r="N395" s="41"/>
      <c r="O395" s="34">
        <f ca="1">IF(H395="","",J395*(1/INDIRECT($H395))/INDEX('Fixed inputs'!$D$65:$D$69,MATCH($C395,'Fixed inputs'!$B$65:$B$69,0)))</f>
        <v>0.97530864197530864</v>
      </c>
      <c r="P395" s="35" t="str">
        <f ca="1">IF(L395="","",N395*(1/(INDIRECT($L395))/INDEX('Fixed inputs'!$D$65:$D$69,MATCH($C395,'Fixed inputs'!$B$65:$B$69,0))))</f>
        <v/>
      </c>
      <c r="Q395" s="36">
        <f t="shared" ca="1" si="32"/>
        <v>0.97530864197530864</v>
      </c>
      <c r="R395" s="9"/>
    </row>
    <row r="396" spans="3:18" x14ac:dyDescent="0.6">
      <c r="C396" s="25" t="s">
        <v>8</v>
      </c>
      <c r="D396" s="26" t="s">
        <v>34</v>
      </c>
      <c r="E396" s="26">
        <f t="shared" si="31"/>
        <v>2023</v>
      </c>
      <c r="F396" s="27" t="str">
        <f t="shared" si="31"/>
        <v>Q1</v>
      </c>
      <c r="G396" s="32" t="s">
        <v>64</v>
      </c>
      <c r="H396" s="6" t="s">
        <v>93</v>
      </c>
      <c r="I396" s="6" t="s">
        <v>52</v>
      </c>
      <c r="J396" s="41">
        <v>39.5</v>
      </c>
      <c r="K396" s="32"/>
      <c r="L396" s="6"/>
      <c r="M396" s="6"/>
      <c r="N396" s="41"/>
      <c r="O396" s="34">
        <f ca="1">IF(H396="","",J396*(1/INDIRECT($H396))/INDEX('Fixed inputs'!$D$65:$D$69,MATCH($C396,'Fixed inputs'!$B$65:$B$69,0)))</f>
        <v>0.97530864197530864</v>
      </c>
      <c r="P396" s="35" t="str">
        <f ca="1">IF(L396="","",N396*(1/(INDIRECT($L396))/INDEX('Fixed inputs'!$D$65:$D$69,MATCH($C396,'Fixed inputs'!$B$65:$B$69,0))))</f>
        <v/>
      </c>
      <c r="Q396" s="36">
        <f t="shared" ca="1" si="32"/>
        <v>0.97530864197530864</v>
      </c>
      <c r="R396" s="9"/>
    </row>
    <row r="397" spans="3:18" x14ac:dyDescent="0.6">
      <c r="C397" s="25" t="s">
        <v>8</v>
      </c>
      <c r="D397" s="26" t="s">
        <v>34</v>
      </c>
      <c r="E397" s="26">
        <f t="shared" si="31"/>
        <v>2023</v>
      </c>
      <c r="F397" s="27" t="str">
        <f t="shared" si="31"/>
        <v>Q2</v>
      </c>
      <c r="G397" s="32" t="s">
        <v>64</v>
      </c>
      <c r="H397" s="6" t="s">
        <v>93</v>
      </c>
      <c r="I397" s="6" t="s">
        <v>52</v>
      </c>
      <c r="J397" s="41">
        <v>39.5</v>
      </c>
      <c r="K397" s="32"/>
      <c r="L397" s="6"/>
      <c r="M397" s="6"/>
      <c r="N397" s="41"/>
      <c r="O397" s="34">
        <f ca="1">IF(H397="","",J397*(1/INDIRECT($H397))/INDEX('Fixed inputs'!$D$65:$D$69,MATCH($C397,'Fixed inputs'!$B$65:$B$69,0)))</f>
        <v>0.97530864197530864</v>
      </c>
      <c r="P397" s="35" t="str">
        <f ca="1">IF(L397="","",N397*(1/(INDIRECT($L397))/INDEX('Fixed inputs'!$D$65:$D$69,MATCH($C397,'Fixed inputs'!$B$65:$B$69,0))))</f>
        <v/>
      </c>
      <c r="Q397" s="36">
        <f t="shared" ca="1" si="32"/>
        <v>0.97530864197530864</v>
      </c>
      <c r="R397" s="9"/>
    </row>
    <row r="398" spans="3:18" x14ac:dyDescent="0.6">
      <c r="C398" s="25" t="s">
        <v>8</v>
      </c>
      <c r="D398" s="26" t="s">
        <v>34</v>
      </c>
      <c r="E398" s="26">
        <f t="shared" si="31"/>
        <v>2023</v>
      </c>
      <c r="F398" s="27" t="str">
        <f t="shared" si="31"/>
        <v>Q3</v>
      </c>
      <c r="G398" s="32" t="s">
        <v>64</v>
      </c>
      <c r="H398" s="6" t="s">
        <v>93</v>
      </c>
      <c r="I398" s="6" t="s">
        <v>52</v>
      </c>
      <c r="J398" s="41">
        <v>39.5</v>
      </c>
      <c r="K398" s="32"/>
      <c r="L398" s="6"/>
      <c r="M398" s="6"/>
      <c r="N398" s="41"/>
      <c r="O398" s="34">
        <f ca="1">IF(H398="","",J398*(1/INDIRECT($H398))/INDEX('Fixed inputs'!$D$65:$D$69,MATCH($C398,'Fixed inputs'!$B$65:$B$69,0)))</f>
        <v>0.97530864197530864</v>
      </c>
      <c r="P398" s="35" t="str">
        <f ca="1">IF(L398="","",N398*(1/(INDIRECT($L398))/INDEX('Fixed inputs'!$D$65:$D$69,MATCH($C398,'Fixed inputs'!$B$65:$B$69,0))))</f>
        <v/>
      </c>
      <c r="Q398" s="36">
        <f t="shared" ca="1" si="32"/>
        <v>0.97530864197530864</v>
      </c>
      <c r="R398" s="9"/>
    </row>
    <row r="399" spans="3:18" x14ac:dyDescent="0.6">
      <c r="C399" s="25" t="s">
        <v>8</v>
      </c>
      <c r="D399" s="26" t="s">
        <v>34</v>
      </c>
      <c r="E399" s="26">
        <f t="shared" ref="E399:F418" si="33">E347</f>
        <v>2023</v>
      </c>
      <c r="F399" s="27" t="str">
        <f t="shared" si="33"/>
        <v>Q4</v>
      </c>
      <c r="G399" s="32" t="s">
        <v>64</v>
      </c>
      <c r="H399" s="6" t="s">
        <v>93</v>
      </c>
      <c r="I399" s="6" t="s">
        <v>52</v>
      </c>
      <c r="J399" s="41">
        <v>39.5</v>
      </c>
      <c r="K399" s="32"/>
      <c r="L399" s="6"/>
      <c r="M399" s="6"/>
      <c r="N399" s="41"/>
      <c r="O399" s="34">
        <f ca="1">IF(H399="","",J399*(1/INDIRECT($H399))/INDEX('Fixed inputs'!$D$65:$D$69,MATCH($C399,'Fixed inputs'!$B$65:$B$69,0)))</f>
        <v>0.97530864197530864</v>
      </c>
      <c r="P399" s="35" t="str">
        <f ca="1">IF(L399="","",N399*(1/(INDIRECT($L399))/INDEX('Fixed inputs'!$D$65:$D$69,MATCH($C399,'Fixed inputs'!$B$65:$B$69,0))))</f>
        <v/>
      </c>
      <c r="Q399" s="36">
        <f t="shared" ca="1" si="32"/>
        <v>0.97530864197530864</v>
      </c>
      <c r="R399" s="9"/>
    </row>
    <row r="400" spans="3:18" x14ac:dyDescent="0.6">
      <c r="C400" s="25" t="s">
        <v>8</v>
      </c>
      <c r="D400" s="26" t="s">
        <v>34</v>
      </c>
      <c r="E400" s="26">
        <f t="shared" si="33"/>
        <v>2024</v>
      </c>
      <c r="F400" s="27" t="str">
        <f t="shared" si="33"/>
        <v>Q1</v>
      </c>
      <c r="G400" s="32" t="s">
        <v>64</v>
      </c>
      <c r="H400" s="6" t="s">
        <v>93</v>
      </c>
      <c r="I400" s="6" t="s">
        <v>52</v>
      </c>
      <c r="J400" s="41">
        <v>39.5</v>
      </c>
      <c r="K400" s="32"/>
      <c r="L400" s="6"/>
      <c r="M400" s="6"/>
      <c r="N400" s="41"/>
      <c r="O400" s="34">
        <f ca="1">IF(H400="","",J400*(1/INDIRECT($H400))/INDEX('Fixed inputs'!$D$65:$D$69,MATCH($C400,'Fixed inputs'!$B$65:$B$69,0)))</f>
        <v>0.97530864197530864</v>
      </c>
      <c r="P400" s="35" t="str">
        <f ca="1">IF(L400="","",N400*(1/(INDIRECT($L400))/INDEX('Fixed inputs'!$D$65:$D$69,MATCH($C400,'Fixed inputs'!$B$65:$B$69,0))))</f>
        <v/>
      </c>
      <c r="Q400" s="36">
        <f t="shared" ca="1" si="32"/>
        <v>0.97530864197530864</v>
      </c>
      <c r="R400" s="9"/>
    </row>
    <row r="401" spans="3:18" x14ac:dyDescent="0.6">
      <c r="C401" s="25" t="s">
        <v>8</v>
      </c>
      <c r="D401" s="26" t="s">
        <v>34</v>
      </c>
      <c r="E401" s="26">
        <f t="shared" si="33"/>
        <v>2024</v>
      </c>
      <c r="F401" s="27" t="str">
        <f t="shared" si="33"/>
        <v>Q2</v>
      </c>
      <c r="G401" s="32" t="s">
        <v>64</v>
      </c>
      <c r="H401" s="6" t="s">
        <v>93</v>
      </c>
      <c r="I401" s="6" t="s">
        <v>52</v>
      </c>
      <c r="J401" s="41">
        <v>39.5</v>
      </c>
      <c r="K401" s="32"/>
      <c r="L401" s="6"/>
      <c r="M401" s="6"/>
      <c r="N401" s="41"/>
      <c r="O401" s="34">
        <f ca="1">IF(H401="","",J401*(1/INDIRECT($H401))/INDEX('Fixed inputs'!$D$65:$D$69,MATCH($C401,'Fixed inputs'!$B$65:$B$69,0)))</f>
        <v>0.97530864197530864</v>
      </c>
      <c r="P401" s="35" t="str">
        <f ca="1">IF(L401="","",N401*(1/(INDIRECT($L401))/INDEX('Fixed inputs'!$D$65:$D$69,MATCH($C401,'Fixed inputs'!$B$65:$B$69,0))))</f>
        <v/>
      </c>
      <c r="Q401" s="36">
        <f t="shared" ca="1" si="32"/>
        <v>0.97530864197530864</v>
      </c>
      <c r="R401" s="9"/>
    </row>
    <row r="402" spans="3:18" x14ac:dyDescent="0.6">
      <c r="C402" s="25" t="s">
        <v>8</v>
      </c>
      <c r="D402" s="26" t="s">
        <v>34</v>
      </c>
      <c r="E402" s="26">
        <f t="shared" si="33"/>
        <v>2024</v>
      </c>
      <c r="F402" s="27" t="str">
        <f t="shared" si="33"/>
        <v>Q3</v>
      </c>
      <c r="G402" s="32" t="s">
        <v>64</v>
      </c>
      <c r="H402" s="6" t="s">
        <v>93</v>
      </c>
      <c r="I402" s="6" t="s">
        <v>52</v>
      </c>
      <c r="J402" s="41">
        <v>39.5</v>
      </c>
      <c r="K402" s="32"/>
      <c r="L402" s="6"/>
      <c r="M402" s="6"/>
      <c r="N402" s="41"/>
      <c r="O402" s="34">
        <f ca="1">IF(H402="","",J402*(1/INDIRECT($H402))/INDEX('Fixed inputs'!$D$65:$D$69,MATCH($C402,'Fixed inputs'!$B$65:$B$69,0)))</f>
        <v>0.97530864197530864</v>
      </c>
      <c r="P402" s="35" t="str">
        <f ca="1">IF(L402="","",N402*(1/(INDIRECT($L402))/INDEX('Fixed inputs'!$D$65:$D$69,MATCH($C402,'Fixed inputs'!$B$65:$B$69,0))))</f>
        <v/>
      </c>
      <c r="Q402" s="36">
        <f t="shared" ca="1" si="32"/>
        <v>0.97530864197530864</v>
      </c>
      <c r="R402" s="9"/>
    </row>
    <row r="403" spans="3:18" x14ac:dyDescent="0.6">
      <c r="C403" s="25" t="s">
        <v>8</v>
      </c>
      <c r="D403" s="26" t="s">
        <v>34</v>
      </c>
      <c r="E403" s="26">
        <f t="shared" si="33"/>
        <v>2024</v>
      </c>
      <c r="F403" s="27" t="str">
        <f t="shared" si="33"/>
        <v>Q4</v>
      </c>
      <c r="G403" s="32" t="s">
        <v>64</v>
      </c>
      <c r="H403" s="6" t="s">
        <v>93</v>
      </c>
      <c r="I403" s="6" t="s">
        <v>52</v>
      </c>
      <c r="J403" s="41">
        <v>39.5</v>
      </c>
      <c r="K403" s="32"/>
      <c r="L403" s="6"/>
      <c r="M403" s="6"/>
      <c r="N403" s="41"/>
      <c r="O403" s="34">
        <f ca="1">IF(H403="","",J403*(1/INDIRECT($H403))/INDEX('Fixed inputs'!$D$65:$D$69,MATCH($C403,'Fixed inputs'!$B$65:$B$69,0)))</f>
        <v>0.97530864197530864</v>
      </c>
      <c r="P403" s="35" t="str">
        <f ca="1">IF(L403="","",N403*(1/(INDIRECT($L403))/INDEX('Fixed inputs'!$D$65:$D$69,MATCH($C403,'Fixed inputs'!$B$65:$B$69,0))))</f>
        <v/>
      </c>
      <c r="Q403" s="36">
        <f t="shared" ca="1" si="32"/>
        <v>0.97530864197530864</v>
      </c>
      <c r="R403" s="9"/>
    </row>
    <row r="404" spans="3:18" x14ac:dyDescent="0.6">
      <c r="C404" s="25" t="s">
        <v>8</v>
      </c>
      <c r="D404" s="26" t="s">
        <v>34</v>
      </c>
      <c r="E404" s="26">
        <f t="shared" si="33"/>
        <v>2025</v>
      </c>
      <c r="F404" s="27" t="str">
        <f t="shared" si="33"/>
        <v>Q1</v>
      </c>
      <c r="G404" s="32" t="s">
        <v>64</v>
      </c>
      <c r="H404" s="6" t="s">
        <v>93</v>
      </c>
      <c r="I404" s="6" t="s">
        <v>52</v>
      </c>
      <c r="J404" s="41">
        <v>39.5</v>
      </c>
      <c r="K404" s="32"/>
      <c r="L404" s="6"/>
      <c r="M404" s="6"/>
      <c r="N404" s="41"/>
      <c r="O404" s="34">
        <f ca="1">IF(H404="","",J404*(1/INDIRECT($H404))/INDEX('Fixed inputs'!$D$65:$D$69,MATCH($C404,'Fixed inputs'!$B$65:$B$69,0)))</f>
        <v>0.97530864197530864</v>
      </c>
      <c r="P404" s="35" t="str">
        <f ca="1">IF(L404="","",N404*(1/(INDIRECT($L404))/INDEX('Fixed inputs'!$D$65:$D$69,MATCH($C404,'Fixed inputs'!$B$65:$B$69,0))))</f>
        <v/>
      </c>
      <c r="Q404" s="36">
        <f t="shared" ca="1" si="32"/>
        <v>0.97530864197530864</v>
      </c>
      <c r="R404" s="9"/>
    </row>
    <row r="405" spans="3:18" x14ac:dyDescent="0.6">
      <c r="C405" s="25" t="s">
        <v>8</v>
      </c>
      <c r="D405" s="26" t="s">
        <v>34</v>
      </c>
      <c r="E405" s="26">
        <f t="shared" si="33"/>
        <v>2025</v>
      </c>
      <c r="F405" s="27" t="str">
        <f t="shared" si="33"/>
        <v>Q2</v>
      </c>
      <c r="G405" s="32" t="s">
        <v>64</v>
      </c>
      <c r="H405" s="6" t="s">
        <v>93</v>
      </c>
      <c r="I405" s="6" t="s">
        <v>52</v>
      </c>
      <c r="J405" s="41">
        <v>39.5</v>
      </c>
      <c r="K405" s="32"/>
      <c r="L405" s="6"/>
      <c r="M405" s="6"/>
      <c r="N405" s="41"/>
      <c r="O405" s="34">
        <f ca="1">IF(H405="","",J405*(1/INDIRECT($H405))/INDEX('Fixed inputs'!$D$65:$D$69,MATCH($C405,'Fixed inputs'!$B$65:$B$69,0)))</f>
        <v>0.97530864197530864</v>
      </c>
      <c r="P405" s="35" t="str">
        <f ca="1">IF(L405="","",N405*(1/(INDIRECT($L405))/INDEX('Fixed inputs'!$D$65:$D$69,MATCH($C405,'Fixed inputs'!$B$65:$B$69,0))))</f>
        <v/>
      </c>
      <c r="Q405" s="36">
        <f t="shared" ca="1" si="32"/>
        <v>0.97530864197530864</v>
      </c>
      <c r="R405" s="9"/>
    </row>
    <row r="406" spans="3:18" x14ac:dyDescent="0.6">
      <c r="C406" s="25" t="s">
        <v>8</v>
      </c>
      <c r="D406" s="26" t="s">
        <v>34</v>
      </c>
      <c r="E406" s="26">
        <f t="shared" si="33"/>
        <v>2025</v>
      </c>
      <c r="F406" s="27" t="str">
        <f t="shared" si="33"/>
        <v>Q3</v>
      </c>
      <c r="G406" s="32" t="s">
        <v>64</v>
      </c>
      <c r="H406" s="6" t="s">
        <v>93</v>
      </c>
      <c r="I406" s="6" t="s">
        <v>52</v>
      </c>
      <c r="J406" s="41">
        <v>39.5</v>
      </c>
      <c r="K406" s="32"/>
      <c r="L406" s="6"/>
      <c r="M406" s="6"/>
      <c r="N406" s="41"/>
      <c r="O406" s="34">
        <f ca="1">IF(H406="","",J406*(1/INDIRECT($H406))/INDEX('Fixed inputs'!$D$65:$D$69,MATCH($C406,'Fixed inputs'!$B$65:$B$69,0)))</f>
        <v>0.97530864197530864</v>
      </c>
      <c r="P406" s="35" t="str">
        <f ca="1">IF(L406="","",N406*(1/(INDIRECT($L406))/INDEX('Fixed inputs'!$D$65:$D$69,MATCH($C406,'Fixed inputs'!$B$65:$B$69,0))))</f>
        <v/>
      </c>
      <c r="Q406" s="36">
        <f t="shared" ca="1" si="32"/>
        <v>0.97530864197530864</v>
      </c>
      <c r="R406" s="9"/>
    </row>
    <row r="407" spans="3:18" x14ac:dyDescent="0.6">
      <c r="C407" s="25" t="s">
        <v>8</v>
      </c>
      <c r="D407" s="26" t="s">
        <v>34</v>
      </c>
      <c r="E407" s="26">
        <f t="shared" si="33"/>
        <v>2025</v>
      </c>
      <c r="F407" s="27" t="str">
        <f t="shared" si="33"/>
        <v>Q4</v>
      </c>
      <c r="G407" s="32" t="s">
        <v>64</v>
      </c>
      <c r="H407" s="6" t="s">
        <v>93</v>
      </c>
      <c r="I407" s="6" t="s">
        <v>52</v>
      </c>
      <c r="J407" s="41">
        <v>39.5</v>
      </c>
      <c r="K407" s="32"/>
      <c r="L407" s="6"/>
      <c r="M407" s="6"/>
      <c r="N407" s="41"/>
      <c r="O407" s="34">
        <f ca="1">IF(H407="","",J407*(1/INDIRECT($H407))/INDEX('Fixed inputs'!$D$65:$D$69,MATCH($C407,'Fixed inputs'!$B$65:$B$69,0)))</f>
        <v>0.97530864197530864</v>
      </c>
      <c r="P407" s="35" t="str">
        <f ca="1">IF(L407="","",N407*(1/(INDIRECT($L407))/INDEX('Fixed inputs'!$D$65:$D$69,MATCH($C407,'Fixed inputs'!$B$65:$B$69,0))))</f>
        <v/>
      </c>
      <c r="Q407" s="36">
        <f t="shared" ca="1" si="32"/>
        <v>0.97530864197530864</v>
      </c>
      <c r="R407" s="9"/>
    </row>
    <row r="408" spans="3:18" x14ac:dyDescent="0.6">
      <c r="C408" s="25" t="s">
        <v>8</v>
      </c>
      <c r="D408" s="26" t="s">
        <v>34</v>
      </c>
      <c r="E408" s="26">
        <f t="shared" si="33"/>
        <v>2026</v>
      </c>
      <c r="F408" s="27" t="str">
        <f t="shared" si="33"/>
        <v>Q1</v>
      </c>
      <c r="G408" s="32" t="s">
        <v>64</v>
      </c>
      <c r="H408" s="6" t="s">
        <v>93</v>
      </c>
      <c r="I408" s="6" t="s">
        <v>52</v>
      </c>
      <c r="J408" s="41">
        <v>39.5</v>
      </c>
      <c r="K408" s="32"/>
      <c r="L408" s="6"/>
      <c r="M408" s="6"/>
      <c r="N408" s="41"/>
      <c r="O408" s="34">
        <f ca="1">IF(H408="","",J408*(1/INDIRECT($H408))/INDEX('Fixed inputs'!$D$65:$D$69,MATCH($C408,'Fixed inputs'!$B$65:$B$69,0)))</f>
        <v>0.97530864197530864</v>
      </c>
      <c r="P408" s="35" t="str">
        <f ca="1">IF(L408="","",N408*(1/(INDIRECT($L408))/INDEX('Fixed inputs'!$D$65:$D$69,MATCH($C408,'Fixed inputs'!$B$65:$B$69,0))))</f>
        <v/>
      </c>
      <c r="Q408" s="36">
        <f t="shared" ca="1" si="32"/>
        <v>0.97530864197530864</v>
      </c>
      <c r="R408" s="9"/>
    </row>
    <row r="409" spans="3:18" x14ac:dyDescent="0.6">
      <c r="C409" s="25" t="s">
        <v>8</v>
      </c>
      <c r="D409" s="26" t="s">
        <v>34</v>
      </c>
      <c r="E409" s="26">
        <f t="shared" si="33"/>
        <v>2026</v>
      </c>
      <c r="F409" s="27" t="str">
        <f t="shared" si="33"/>
        <v>Q2</v>
      </c>
      <c r="G409" s="32" t="s">
        <v>64</v>
      </c>
      <c r="H409" s="6" t="s">
        <v>93</v>
      </c>
      <c r="I409" s="6" t="s">
        <v>52</v>
      </c>
      <c r="J409" s="41">
        <v>39.5</v>
      </c>
      <c r="K409" s="32"/>
      <c r="L409" s="6"/>
      <c r="M409" s="6"/>
      <c r="N409" s="41"/>
      <c r="O409" s="34">
        <f ca="1">IF(H409="","",J409*(1/INDIRECT($H409))/INDEX('Fixed inputs'!$D$65:$D$69,MATCH($C409,'Fixed inputs'!$B$65:$B$69,0)))</f>
        <v>0.97530864197530864</v>
      </c>
      <c r="P409" s="35" t="str">
        <f ca="1">IF(L409="","",N409*(1/(INDIRECT($L409))/INDEX('Fixed inputs'!$D$65:$D$69,MATCH($C409,'Fixed inputs'!$B$65:$B$69,0))))</f>
        <v/>
      </c>
      <c r="Q409" s="36">
        <f t="shared" ca="1" si="32"/>
        <v>0.97530864197530864</v>
      </c>
      <c r="R409" s="9"/>
    </row>
    <row r="410" spans="3:18" x14ac:dyDescent="0.6">
      <c r="C410" s="25" t="s">
        <v>8</v>
      </c>
      <c r="D410" s="26" t="s">
        <v>34</v>
      </c>
      <c r="E410" s="26">
        <f t="shared" si="33"/>
        <v>2026</v>
      </c>
      <c r="F410" s="27" t="str">
        <f t="shared" si="33"/>
        <v>Q3</v>
      </c>
      <c r="G410" s="32" t="s">
        <v>64</v>
      </c>
      <c r="H410" s="6" t="s">
        <v>93</v>
      </c>
      <c r="I410" s="6" t="s">
        <v>52</v>
      </c>
      <c r="J410" s="41">
        <v>39.5</v>
      </c>
      <c r="K410" s="32"/>
      <c r="L410" s="6"/>
      <c r="M410" s="6"/>
      <c r="N410" s="41"/>
      <c r="O410" s="34">
        <f ca="1">IF(H410="","",J410*(1/INDIRECT($H410))/INDEX('Fixed inputs'!$D$65:$D$69,MATCH($C410,'Fixed inputs'!$B$65:$B$69,0)))</f>
        <v>0.97530864197530864</v>
      </c>
      <c r="P410" s="35" t="str">
        <f ca="1">IF(L410="","",N410*(1/(INDIRECT($L410))/INDEX('Fixed inputs'!$D$65:$D$69,MATCH($C410,'Fixed inputs'!$B$65:$B$69,0))))</f>
        <v/>
      </c>
      <c r="Q410" s="36">
        <f t="shared" ca="1" si="32"/>
        <v>0.97530864197530864</v>
      </c>
      <c r="R410" s="9"/>
    </row>
    <row r="411" spans="3:18" x14ac:dyDescent="0.6">
      <c r="C411" s="25" t="s">
        <v>8</v>
      </c>
      <c r="D411" s="26" t="s">
        <v>34</v>
      </c>
      <c r="E411" s="26">
        <f t="shared" si="33"/>
        <v>2026</v>
      </c>
      <c r="F411" s="27" t="str">
        <f t="shared" si="33"/>
        <v>Q4</v>
      </c>
      <c r="G411" s="32" t="s">
        <v>64</v>
      </c>
      <c r="H411" s="6" t="s">
        <v>93</v>
      </c>
      <c r="I411" s="6" t="s">
        <v>52</v>
      </c>
      <c r="J411" s="41">
        <v>39.5</v>
      </c>
      <c r="K411" s="32"/>
      <c r="L411" s="6"/>
      <c r="M411" s="6"/>
      <c r="N411" s="41"/>
      <c r="O411" s="34">
        <f ca="1">IF(H411="","",J411*(1/INDIRECT($H411))/INDEX('Fixed inputs'!$D$65:$D$69,MATCH($C411,'Fixed inputs'!$B$65:$B$69,0)))</f>
        <v>0.97530864197530864</v>
      </c>
      <c r="P411" s="35" t="str">
        <f ca="1">IF(L411="","",N411*(1/(INDIRECT($L411))/INDEX('Fixed inputs'!$D$65:$D$69,MATCH($C411,'Fixed inputs'!$B$65:$B$69,0))))</f>
        <v/>
      </c>
      <c r="Q411" s="36">
        <f t="shared" ca="1" si="32"/>
        <v>0.97530864197530864</v>
      </c>
      <c r="R411" s="9"/>
    </row>
    <row r="412" spans="3:18" x14ac:dyDescent="0.6">
      <c r="C412" s="25" t="s">
        <v>8</v>
      </c>
      <c r="D412" s="26" t="s">
        <v>34</v>
      </c>
      <c r="E412" s="26">
        <f t="shared" si="33"/>
        <v>2027</v>
      </c>
      <c r="F412" s="27" t="str">
        <f t="shared" si="33"/>
        <v>Q1</v>
      </c>
      <c r="G412" s="32" t="s">
        <v>64</v>
      </c>
      <c r="H412" s="6" t="s">
        <v>93</v>
      </c>
      <c r="I412" s="6" t="s">
        <v>52</v>
      </c>
      <c r="J412" s="41">
        <v>39.5</v>
      </c>
      <c r="K412" s="32"/>
      <c r="L412" s="6"/>
      <c r="M412" s="6"/>
      <c r="N412" s="41"/>
      <c r="O412" s="34">
        <f ca="1">IF(H412="","",J412*(1/INDIRECT($H412))/INDEX('Fixed inputs'!$D$65:$D$69,MATCH($C412,'Fixed inputs'!$B$65:$B$69,0)))</f>
        <v>0.97530864197530864</v>
      </c>
      <c r="P412" s="35" t="str">
        <f ca="1">IF(L412="","",N412*(1/(INDIRECT($L412))/INDEX('Fixed inputs'!$D$65:$D$69,MATCH($C412,'Fixed inputs'!$B$65:$B$69,0))))</f>
        <v/>
      </c>
      <c r="Q412" s="36">
        <f t="shared" ca="1" si="32"/>
        <v>0.97530864197530864</v>
      </c>
      <c r="R412" s="9"/>
    </row>
    <row r="413" spans="3:18" x14ac:dyDescent="0.6">
      <c r="C413" s="25" t="s">
        <v>8</v>
      </c>
      <c r="D413" s="26" t="s">
        <v>34</v>
      </c>
      <c r="E413" s="26">
        <f t="shared" si="33"/>
        <v>2027</v>
      </c>
      <c r="F413" s="27" t="str">
        <f t="shared" si="33"/>
        <v>Q2</v>
      </c>
      <c r="G413" s="32" t="s">
        <v>64</v>
      </c>
      <c r="H413" s="6" t="s">
        <v>93</v>
      </c>
      <c r="I413" s="6" t="s">
        <v>52</v>
      </c>
      <c r="J413" s="41">
        <v>39.5</v>
      </c>
      <c r="K413" s="32"/>
      <c r="L413" s="6"/>
      <c r="M413" s="6"/>
      <c r="N413" s="41"/>
      <c r="O413" s="34">
        <f ca="1">IF(H413="","",J413*(1/INDIRECT($H413))/INDEX('Fixed inputs'!$D$65:$D$69,MATCH($C413,'Fixed inputs'!$B$65:$B$69,0)))</f>
        <v>0.97530864197530864</v>
      </c>
      <c r="P413" s="35" t="str">
        <f ca="1">IF(L413="","",N413*(1/(INDIRECT($L413))/INDEX('Fixed inputs'!$D$65:$D$69,MATCH($C413,'Fixed inputs'!$B$65:$B$69,0))))</f>
        <v/>
      </c>
      <c r="Q413" s="36">
        <f t="shared" ca="1" si="32"/>
        <v>0.97530864197530864</v>
      </c>
      <c r="R413" s="9"/>
    </row>
    <row r="414" spans="3:18" x14ac:dyDescent="0.6">
      <c r="C414" s="25" t="s">
        <v>8</v>
      </c>
      <c r="D414" s="26" t="s">
        <v>34</v>
      </c>
      <c r="E414" s="26">
        <f t="shared" si="33"/>
        <v>2027</v>
      </c>
      <c r="F414" s="27" t="str">
        <f t="shared" si="33"/>
        <v>Q3</v>
      </c>
      <c r="G414" s="32" t="s">
        <v>64</v>
      </c>
      <c r="H414" s="6" t="s">
        <v>93</v>
      </c>
      <c r="I414" s="6" t="s">
        <v>52</v>
      </c>
      <c r="J414" s="41">
        <v>39.5</v>
      </c>
      <c r="K414" s="32"/>
      <c r="L414" s="6"/>
      <c r="M414" s="6"/>
      <c r="N414" s="41"/>
      <c r="O414" s="34">
        <f ca="1">IF(H414="","",J414*(1/INDIRECT($H414))/INDEX('Fixed inputs'!$D$65:$D$69,MATCH($C414,'Fixed inputs'!$B$65:$B$69,0)))</f>
        <v>0.97530864197530864</v>
      </c>
      <c r="P414" s="35" t="str">
        <f ca="1">IF(L414="","",N414*(1/(INDIRECT($L414))/INDEX('Fixed inputs'!$D$65:$D$69,MATCH($C414,'Fixed inputs'!$B$65:$B$69,0))))</f>
        <v/>
      </c>
      <c r="Q414" s="36">
        <f t="shared" ca="1" si="32"/>
        <v>0.97530864197530864</v>
      </c>
      <c r="R414" s="9"/>
    </row>
    <row r="415" spans="3:18" x14ac:dyDescent="0.6">
      <c r="C415" s="25" t="s">
        <v>8</v>
      </c>
      <c r="D415" s="26" t="s">
        <v>34</v>
      </c>
      <c r="E415" s="26">
        <f t="shared" si="33"/>
        <v>2027</v>
      </c>
      <c r="F415" s="27" t="str">
        <f t="shared" si="33"/>
        <v>Q4</v>
      </c>
      <c r="G415" s="32" t="s">
        <v>64</v>
      </c>
      <c r="H415" s="6" t="s">
        <v>93</v>
      </c>
      <c r="I415" s="6" t="s">
        <v>52</v>
      </c>
      <c r="J415" s="41">
        <v>39.5</v>
      </c>
      <c r="K415" s="32"/>
      <c r="L415" s="6"/>
      <c r="M415" s="6"/>
      <c r="N415" s="41"/>
      <c r="O415" s="34">
        <f ca="1">IF(H415="","",J415*(1/INDIRECT($H415))/INDEX('Fixed inputs'!$D$65:$D$69,MATCH($C415,'Fixed inputs'!$B$65:$B$69,0)))</f>
        <v>0.97530864197530864</v>
      </c>
      <c r="P415" s="35" t="str">
        <f ca="1">IF(L415="","",N415*(1/(INDIRECT($L415))/INDEX('Fixed inputs'!$D$65:$D$69,MATCH($C415,'Fixed inputs'!$B$65:$B$69,0))))</f>
        <v/>
      </c>
      <c r="Q415" s="36">
        <f t="shared" ca="1" si="32"/>
        <v>0.97530864197530864</v>
      </c>
      <c r="R415" s="9"/>
    </row>
    <row r="416" spans="3:18" x14ac:dyDescent="0.6">
      <c r="C416" s="25" t="s">
        <v>8</v>
      </c>
      <c r="D416" s="26" t="s">
        <v>34</v>
      </c>
      <c r="E416" s="26">
        <f t="shared" si="33"/>
        <v>2028</v>
      </c>
      <c r="F416" s="27" t="str">
        <f t="shared" si="33"/>
        <v>Q1</v>
      </c>
      <c r="G416" s="32" t="s">
        <v>64</v>
      </c>
      <c r="H416" s="6" t="s">
        <v>93</v>
      </c>
      <c r="I416" s="6" t="s">
        <v>52</v>
      </c>
      <c r="J416" s="41">
        <v>39.5</v>
      </c>
      <c r="K416" s="32"/>
      <c r="L416" s="6"/>
      <c r="M416" s="6"/>
      <c r="N416" s="41"/>
      <c r="O416" s="34">
        <f ca="1">IF(H416="","",J416*(1/INDIRECT($H416))/INDEX('Fixed inputs'!$D$65:$D$69,MATCH($C416,'Fixed inputs'!$B$65:$B$69,0)))</f>
        <v>0.97530864197530864</v>
      </c>
      <c r="P416" s="35" t="str">
        <f ca="1">IF(L416="","",N416*(1/(INDIRECT($L416))/INDEX('Fixed inputs'!$D$65:$D$69,MATCH($C416,'Fixed inputs'!$B$65:$B$69,0))))</f>
        <v/>
      </c>
      <c r="Q416" s="36">
        <f t="shared" ca="1" si="32"/>
        <v>0.97530864197530864</v>
      </c>
      <c r="R416" s="9"/>
    </row>
    <row r="417" spans="3:18" x14ac:dyDescent="0.6">
      <c r="C417" s="25" t="s">
        <v>8</v>
      </c>
      <c r="D417" s="26" t="s">
        <v>34</v>
      </c>
      <c r="E417" s="26">
        <f t="shared" si="33"/>
        <v>2028</v>
      </c>
      <c r="F417" s="27" t="str">
        <f t="shared" si="33"/>
        <v>Q2</v>
      </c>
      <c r="G417" s="32" t="s">
        <v>64</v>
      </c>
      <c r="H417" s="6" t="s">
        <v>93</v>
      </c>
      <c r="I417" s="6" t="s">
        <v>52</v>
      </c>
      <c r="J417" s="41">
        <v>39.5</v>
      </c>
      <c r="K417" s="32"/>
      <c r="L417" s="6"/>
      <c r="M417" s="6"/>
      <c r="N417" s="41"/>
      <c r="O417" s="34">
        <f ca="1">IF(H417="","",J417*(1/INDIRECT($H417))/INDEX('Fixed inputs'!$D$65:$D$69,MATCH($C417,'Fixed inputs'!$B$65:$B$69,0)))</f>
        <v>0.97530864197530864</v>
      </c>
      <c r="P417" s="35" t="str">
        <f ca="1">IF(L417="","",N417*(1/(INDIRECT($L417))/INDEX('Fixed inputs'!$D$65:$D$69,MATCH($C417,'Fixed inputs'!$B$65:$B$69,0))))</f>
        <v/>
      </c>
      <c r="Q417" s="36">
        <f t="shared" ca="1" si="32"/>
        <v>0.97530864197530864</v>
      </c>
      <c r="R417" s="9"/>
    </row>
    <row r="418" spans="3:18" x14ac:dyDescent="0.6">
      <c r="C418" s="25" t="s">
        <v>8</v>
      </c>
      <c r="D418" s="26" t="s">
        <v>34</v>
      </c>
      <c r="E418" s="26">
        <f t="shared" si="33"/>
        <v>2028</v>
      </c>
      <c r="F418" s="27" t="str">
        <f t="shared" si="33"/>
        <v>Q3</v>
      </c>
      <c r="G418" s="32" t="s">
        <v>64</v>
      </c>
      <c r="H418" s="6" t="s">
        <v>93</v>
      </c>
      <c r="I418" s="6" t="s">
        <v>52</v>
      </c>
      <c r="J418" s="41">
        <v>39.5</v>
      </c>
      <c r="K418" s="32"/>
      <c r="L418" s="6"/>
      <c r="M418" s="6"/>
      <c r="N418" s="41"/>
      <c r="O418" s="34">
        <f ca="1">IF(H418="","",J418*(1/INDIRECT($H418))/INDEX('Fixed inputs'!$D$65:$D$69,MATCH($C418,'Fixed inputs'!$B$65:$B$69,0)))</f>
        <v>0.97530864197530864</v>
      </c>
      <c r="P418" s="35" t="str">
        <f ca="1">IF(L418="","",N418*(1/(INDIRECT($L418))/INDEX('Fixed inputs'!$D$65:$D$69,MATCH($C418,'Fixed inputs'!$B$65:$B$69,0))))</f>
        <v/>
      </c>
      <c r="Q418" s="36">
        <f t="shared" ca="1" si="32"/>
        <v>0.97530864197530864</v>
      </c>
      <c r="R418" s="9"/>
    </row>
    <row r="419" spans="3:18" x14ac:dyDescent="0.6">
      <c r="C419" s="25" t="s">
        <v>8</v>
      </c>
      <c r="D419" s="26" t="s">
        <v>34</v>
      </c>
      <c r="E419" s="26">
        <f t="shared" ref="E419:F422" si="34">E367</f>
        <v>2028</v>
      </c>
      <c r="F419" s="27" t="str">
        <f t="shared" si="34"/>
        <v>Q4</v>
      </c>
      <c r="G419" s="32" t="s">
        <v>64</v>
      </c>
      <c r="H419" s="6" t="s">
        <v>93</v>
      </c>
      <c r="I419" s="6" t="s">
        <v>52</v>
      </c>
      <c r="J419" s="41">
        <v>39.5</v>
      </c>
      <c r="K419" s="32"/>
      <c r="L419" s="6"/>
      <c r="M419" s="6"/>
      <c r="N419" s="41"/>
      <c r="O419" s="34">
        <f ca="1">IF(H419="","",J419*(1/INDIRECT($H419))/INDEX('Fixed inputs'!$D$65:$D$69,MATCH($C419,'Fixed inputs'!$B$65:$B$69,0)))</f>
        <v>0.97530864197530864</v>
      </c>
      <c r="P419" s="35" t="str">
        <f ca="1">IF(L419="","",N419*(1/(INDIRECT($L419))/INDEX('Fixed inputs'!$D$65:$D$69,MATCH($C419,'Fixed inputs'!$B$65:$B$69,0))))</f>
        <v/>
      </c>
      <c r="Q419" s="36">
        <f t="shared" ca="1" si="32"/>
        <v>0.97530864197530864</v>
      </c>
      <c r="R419" s="9"/>
    </row>
    <row r="420" spans="3:18" x14ac:dyDescent="0.6">
      <c r="C420" s="25" t="s">
        <v>8</v>
      </c>
      <c r="D420" s="26" t="s">
        <v>34</v>
      </c>
      <c r="E420" s="26">
        <f t="shared" si="34"/>
        <v>2029</v>
      </c>
      <c r="F420" s="27" t="str">
        <f t="shared" si="34"/>
        <v>Q1</v>
      </c>
      <c r="G420" s="32" t="s">
        <v>64</v>
      </c>
      <c r="H420" s="6" t="s">
        <v>93</v>
      </c>
      <c r="I420" s="6" t="s">
        <v>52</v>
      </c>
      <c r="J420" s="41">
        <v>39.5</v>
      </c>
      <c r="K420" s="32"/>
      <c r="L420" s="6"/>
      <c r="M420" s="6"/>
      <c r="N420" s="41"/>
      <c r="O420" s="34">
        <f ca="1">IF(H420="","",J420*(1/INDIRECT($H420))/INDEX('Fixed inputs'!$D$65:$D$69,MATCH($C420,'Fixed inputs'!$B$65:$B$69,0)))</f>
        <v>0.97530864197530864</v>
      </c>
      <c r="P420" s="35" t="str">
        <f ca="1">IF(L420="","",N420*(1/(INDIRECT($L420))/INDEX('Fixed inputs'!$D$65:$D$69,MATCH($C420,'Fixed inputs'!$B$65:$B$69,0))))</f>
        <v/>
      </c>
      <c r="Q420" s="36">
        <f t="shared" ca="1" si="32"/>
        <v>0.97530864197530864</v>
      </c>
      <c r="R420" s="9"/>
    </row>
    <row r="421" spans="3:18" x14ac:dyDescent="0.6">
      <c r="C421" s="25" t="s">
        <v>8</v>
      </c>
      <c r="D421" s="26" t="s">
        <v>34</v>
      </c>
      <c r="E421" s="26">
        <f t="shared" si="34"/>
        <v>2029</v>
      </c>
      <c r="F421" s="27" t="str">
        <f t="shared" si="34"/>
        <v>Q2</v>
      </c>
      <c r="G421" s="32" t="s">
        <v>64</v>
      </c>
      <c r="H421" s="6" t="s">
        <v>93</v>
      </c>
      <c r="I421" s="6" t="s">
        <v>52</v>
      </c>
      <c r="J421" s="41">
        <v>39.5</v>
      </c>
      <c r="K421" s="32"/>
      <c r="L421" s="6"/>
      <c r="M421" s="6"/>
      <c r="N421" s="41"/>
      <c r="O421" s="34">
        <f ca="1">IF(H421="","",J421*(1/INDIRECT($H421))/INDEX('Fixed inputs'!$D$65:$D$69,MATCH($C421,'Fixed inputs'!$B$65:$B$69,0)))</f>
        <v>0.97530864197530864</v>
      </c>
      <c r="P421" s="35" t="str">
        <f ca="1">IF(L421="","",N421*(1/(INDIRECT($L421))/INDEX('Fixed inputs'!$D$65:$D$69,MATCH($C421,'Fixed inputs'!$B$65:$B$69,0))))</f>
        <v/>
      </c>
      <c r="Q421" s="36">
        <f t="shared" ca="1" si="32"/>
        <v>0.97530864197530864</v>
      </c>
      <c r="R421" s="9"/>
    </row>
    <row r="422" spans="3:18" x14ac:dyDescent="0.6">
      <c r="C422" s="25" t="s">
        <v>8</v>
      </c>
      <c r="D422" s="26" t="s">
        <v>34</v>
      </c>
      <c r="E422" s="26">
        <f t="shared" si="34"/>
        <v>2029</v>
      </c>
      <c r="F422" s="27" t="str">
        <f t="shared" si="34"/>
        <v>Q3</v>
      </c>
      <c r="G422" s="32" t="s">
        <v>64</v>
      </c>
      <c r="H422" s="6" t="s">
        <v>93</v>
      </c>
      <c r="I422" s="6" t="s">
        <v>52</v>
      </c>
      <c r="J422" s="41">
        <v>39.5</v>
      </c>
      <c r="K422" s="32"/>
      <c r="L422" s="6"/>
      <c r="M422" s="6"/>
      <c r="N422" s="41"/>
      <c r="O422" s="34">
        <f ca="1">IF(H422="","",J422*(1/INDIRECT($H422))/INDEX('Fixed inputs'!$D$65:$D$69,MATCH($C422,'Fixed inputs'!$B$65:$B$69,0)))</f>
        <v>0.97530864197530864</v>
      </c>
      <c r="P422" s="35" t="str">
        <f ca="1">IF(L422="","",N422*(1/(INDIRECT($L422))/INDEX('Fixed inputs'!$D$65:$D$69,MATCH($C422,'Fixed inputs'!$B$65:$B$69,0))))</f>
        <v/>
      </c>
      <c r="Q422" s="36">
        <f t="shared" ca="1" si="32"/>
        <v>0.97530864197530864</v>
      </c>
      <c r="R422" s="9"/>
    </row>
    <row r="423" spans="3:18" x14ac:dyDescent="0.6">
      <c r="C423" s="28" t="s">
        <v>8</v>
      </c>
      <c r="D423" s="23" t="s">
        <v>34</v>
      </c>
      <c r="E423" s="23">
        <f t="shared" ref="E423:F430" si="35">E371</f>
        <v>2029</v>
      </c>
      <c r="F423" s="29" t="str">
        <f t="shared" si="35"/>
        <v>Q4</v>
      </c>
      <c r="G423" s="33" t="s">
        <v>64</v>
      </c>
      <c r="H423" s="19" t="s">
        <v>93</v>
      </c>
      <c r="I423" s="19" t="s">
        <v>52</v>
      </c>
      <c r="J423" s="42">
        <v>39.5</v>
      </c>
      <c r="K423" s="33"/>
      <c r="L423" s="19"/>
      <c r="M423" s="19"/>
      <c r="N423" s="42"/>
      <c r="O423" s="37">
        <f ca="1">IF(H423="","",J423*(1/INDIRECT($H423))/INDEX('Fixed inputs'!$D$65:$D$69,MATCH($C423,'Fixed inputs'!$B$65:$B$69,0)))</f>
        <v>0.97530864197530864</v>
      </c>
      <c r="P423" s="24" t="str">
        <f ca="1">IF(L423="","",N423*(1/(INDIRECT($L423))/INDEX('Fixed inputs'!$D$65:$D$69,MATCH($C423,'Fixed inputs'!$B$65:$B$69,0))))</f>
        <v/>
      </c>
      <c r="Q423" s="38">
        <f t="shared" ca="1" si="32"/>
        <v>0.97530864197530864</v>
      </c>
      <c r="R423" s="9"/>
    </row>
    <row r="424" spans="3:18" x14ac:dyDescent="0.6">
      <c r="C424" s="25" t="s">
        <v>8</v>
      </c>
      <c r="D424" s="26" t="s">
        <v>53</v>
      </c>
      <c r="E424" s="26">
        <f t="shared" si="35"/>
        <v>2017</v>
      </c>
      <c r="F424" s="27" t="str">
        <f t="shared" si="35"/>
        <v>Q1</v>
      </c>
      <c r="G424" s="18" t="s">
        <v>65</v>
      </c>
      <c r="H424" s="6" t="s">
        <v>91</v>
      </c>
      <c r="I424" s="6" t="s">
        <v>52</v>
      </c>
      <c r="J424" s="41">
        <v>6</v>
      </c>
      <c r="K424" s="18" t="s">
        <v>66</v>
      </c>
      <c r="L424" s="6" t="s">
        <v>91</v>
      </c>
      <c r="M424" s="6" t="s">
        <v>52</v>
      </c>
      <c r="N424" s="41">
        <v>12</v>
      </c>
      <c r="O424" s="57">
        <f ca="1">IF(H424="","",J424*(1/INDIRECT($H424))/INDEX('Fixed inputs'!$D$65:$D$69,MATCH($C424,'Fixed inputs'!$B$65:$B$69,0)))</f>
        <v>0.1277139208173691</v>
      </c>
      <c r="P424" s="58">
        <f ca="1">IF(L424="","",N424*(1/(INDIRECT($L424))/INDEX('Fixed inputs'!$D$65:$D$69,MATCH($C424,'Fixed inputs'!$B$65:$B$69,0))))</f>
        <v>0.2554278416347382</v>
      </c>
      <c r="Q424" s="59">
        <f t="shared" ca="1" si="32"/>
        <v>0.38314176245210729</v>
      </c>
      <c r="R424" s="9"/>
    </row>
    <row r="425" spans="3:18" x14ac:dyDescent="0.6">
      <c r="C425" s="25" t="s">
        <v>8</v>
      </c>
      <c r="D425" s="26" t="s">
        <v>53</v>
      </c>
      <c r="E425" s="26">
        <f t="shared" si="35"/>
        <v>2017</v>
      </c>
      <c r="F425" s="27" t="str">
        <f t="shared" si="35"/>
        <v>Q2</v>
      </c>
      <c r="G425" s="18" t="s">
        <v>65</v>
      </c>
      <c r="H425" s="6" t="s">
        <v>91</v>
      </c>
      <c r="I425" s="6" t="s">
        <v>52</v>
      </c>
      <c r="J425" s="41">
        <v>6</v>
      </c>
      <c r="K425" s="18" t="s">
        <v>66</v>
      </c>
      <c r="L425" s="6" t="s">
        <v>91</v>
      </c>
      <c r="M425" s="6" t="s">
        <v>52</v>
      </c>
      <c r="N425" s="41">
        <v>12</v>
      </c>
      <c r="O425" s="34">
        <f ca="1">IF(H425="","",J425*(1/INDIRECT($H425))/INDEX('Fixed inputs'!$D$65:$D$69,MATCH($C425,'Fixed inputs'!$B$65:$B$69,0)))</f>
        <v>0.1277139208173691</v>
      </c>
      <c r="P425" s="35">
        <f ca="1">IF(L425="","",N425*(1/(INDIRECT($L425))/INDEX('Fixed inputs'!$D$65:$D$69,MATCH($C425,'Fixed inputs'!$B$65:$B$69,0))))</f>
        <v>0.2554278416347382</v>
      </c>
      <c r="Q425" s="36">
        <f t="shared" ca="1" si="32"/>
        <v>0.38314176245210729</v>
      </c>
      <c r="R425" s="9"/>
    </row>
    <row r="426" spans="3:18" x14ac:dyDescent="0.6">
      <c r="C426" s="25" t="s">
        <v>8</v>
      </c>
      <c r="D426" s="26" t="s">
        <v>53</v>
      </c>
      <c r="E426" s="26">
        <f t="shared" si="35"/>
        <v>2017</v>
      </c>
      <c r="F426" s="27" t="str">
        <f t="shared" si="35"/>
        <v>Q3</v>
      </c>
      <c r="G426" s="18" t="s">
        <v>65</v>
      </c>
      <c r="H426" s="6" t="s">
        <v>91</v>
      </c>
      <c r="I426" s="6" t="s">
        <v>52</v>
      </c>
      <c r="J426" s="41">
        <v>6</v>
      </c>
      <c r="K426" s="18" t="s">
        <v>66</v>
      </c>
      <c r="L426" s="6" t="s">
        <v>91</v>
      </c>
      <c r="M426" s="6" t="s">
        <v>52</v>
      </c>
      <c r="N426" s="41">
        <v>12</v>
      </c>
      <c r="O426" s="34">
        <f ca="1">IF(H426="","",J426*(1/INDIRECT($H426))/INDEX('Fixed inputs'!$D$65:$D$69,MATCH($C426,'Fixed inputs'!$B$65:$B$69,0)))</f>
        <v>0.1277139208173691</v>
      </c>
      <c r="P426" s="35">
        <f ca="1">IF(L426="","",N426*(1/(INDIRECT($L426))/INDEX('Fixed inputs'!$D$65:$D$69,MATCH($C426,'Fixed inputs'!$B$65:$B$69,0))))</f>
        <v>0.2554278416347382</v>
      </c>
      <c r="Q426" s="36">
        <f t="shared" ca="1" si="32"/>
        <v>0.38314176245210729</v>
      </c>
      <c r="R426" s="9"/>
    </row>
    <row r="427" spans="3:18" x14ac:dyDescent="0.6">
      <c r="C427" s="25" t="s">
        <v>8</v>
      </c>
      <c r="D427" s="26" t="s">
        <v>53</v>
      </c>
      <c r="E427" s="26">
        <f t="shared" si="35"/>
        <v>2017</v>
      </c>
      <c r="F427" s="27" t="str">
        <f t="shared" si="35"/>
        <v>Q4</v>
      </c>
      <c r="G427" s="18" t="s">
        <v>65</v>
      </c>
      <c r="H427" s="6" t="s">
        <v>91</v>
      </c>
      <c r="I427" s="6" t="s">
        <v>52</v>
      </c>
      <c r="J427" s="41">
        <v>6</v>
      </c>
      <c r="K427" s="18" t="s">
        <v>66</v>
      </c>
      <c r="L427" s="6" t="s">
        <v>91</v>
      </c>
      <c r="M427" s="6" t="s">
        <v>52</v>
      </c>
      <c r="N427" s="41">
        <v>12</v>
      </c>
      <c r="O427" s="34">
        <f ca="1">IF(H427="","",J427*(1/INDIRECT($H427))/INDEX('Fixed inputs'!$D$65:$D$69,MATCH($C427,'Fixed inputs'!$B$65:$B$69,0)))</f>
        <v>0.1277139208173691</v>
      </c>
      <c r="P427" s="35">
        <f ca="1">IF(L427="","",N427*(1/(INDIRECT($L427))/INDEX('Fixed inputs'!$D$65:$D$69,MATCH($C427,'Fixed inputs'!$B$65:$B$69,0))))</f>
        <v>0.2554278416347382</v>
      </c>
      <c r="Q427" s="36">
        <f t="shared" ca="1" si="32"/>
        <v>0.38314176245210729</v>
      </c>
      <c r="R427" s="9"/>
    </row>
    <row r="428" spans="3:18" x14ac:dyDescent="0.6">
      <c r="C428" s="25" t="s">
        <v>8</v>
      </c>
      <c r="D428" s="26" t="s">
        <v>53</v>
      </c>
      <c r="E428" s="26">
        <f t="shared" si="35"/>
        <v>2018</v>
      </c>
      <c r="F428" s="27" t="str">
        <f t="shared" si="35"/>
        <v>Q1</v>
      </c>
      <c r="G428" s="18" t="s">
        <v>65</v>
      </c>
      <c r="H428" s="6" t="s">
        <v>91</v>
      </c>
      <c r="I428" s="6" t="s">
        <v>52</v>
      </c>
      <c r="J428" s="41">
        <v>6</v>
      </c>
      <c r="K428" s="18" t="s">
        <v>66</v>
      </c>
      <c r="L428" s="6" t="s">
        <v>91</v>
      </c>
      <c r="M428" s="6" t="s">
        <v>52</v>
      </c>
      <c r="N428" s="41">
        <v>12</v>
      </c>
      <c r="O428" s="34">
        <f ca="1">IF(H428="","",J428*(1/INDIRECT($H428))/INDEX('Fixed inputs'!$D$65:$D$69,MATCH($C428,'Fixed inputs'!$B$65:$B$69,0)))</f>
        <v>0.1277139208173691</v>
      </c>
      <c r="P428" s="35">
        <f ca="1">IF(L428="","",N428*(1/(INDIRECT($L428))/INDEX('Fixed inputs'!$D$65:$D$69,MATCH($C428,'Fixed inputs'!$B$65:$B$69,0))))</f>
        <v>0.2554278416347382</v>
      </c>
      <c r="Q428" s="36">
        <f t="shared" ca="1" si="32"/>
        <v>0.38314176245210729</v>
      </c>
      <c r="R428" s="9"/>
    </row>
    <row r="429" spans="3:18" x14ac:dyDescent="0.6">
      <c r="C429" s="25" t="s">
        <v>8</v>
      </c>
      <c r="D429" s="26" t="s">
        <v>53</v>
      </c>
      <c r="E429" s="26">
        <f t="shared" si="35"/>
        <v>2018</v>
      </c>
      <c r="F429" s="27" t="str">
        <f t="shared" si="35"/>
        <v>Q2</v>
      </c>
      <c r="G429" s="18" t="s">
        <v>65</v>
      </c>
      <c r="H429" s="6" t="s">
        <v>91</v>
      </c>
      <c r="I429" s="6" t="s">
        <v>52</v>
      </c>
      <c r="J429" s="41">
        <v>6</v>
      </c>
      <c r="K429" s="18" t="s">
        <v>66</v>
      </c>
      <c r="L429" s="6" t="s">
        <v>91</v>
      </c>
      <c r="M429" s="6" t="s">
        <v>52</v>
      </c>
      <c r="N429" s="41">
        <v>12</v>
      </c>
      <c r="O429" s="34">
        <f ca="1">IF(H429="","",J429*(1/INDIRECT($H429))/INDEX('Fixed inputs'!$D$65:$D$69,MATCH($C429,'Fixed inputs'!$B$65:$B$69,0)))</f>
        <v>0.1277139208173691</v>
      </c>
      <c r="P429" s="35">
        <f ca="1">IF(L429="","",N429*(1/(INDIRECT($L429))/INDEX('Fixed inputs'!$D$65:$D$69,MATCH($C429,'Fixed inputs'!$B$65:$B$69,0))))</f>
        <v>0.2554278416347382</v>
      </c>
      <c r="Q429" s="36">
        <f t="shared" ca="1" si="32"/>
        <v>0.38314176245210729</v>
      </c>
      <c r="R429" s="9"/>
    </row>
    <row r="430" spans="3:18" x14ac:dyDescent="0.6">
      <c r="C430" s="25" t="s">
        <v>8</v>
      </c>
      <c r="D430" s="26" t="s">
        <v>53</v>
      </c>
      <c r="E430" s="26">
        <f t="shared" si="35"/>
        <v>2018</v>
      </c>
      <c r="F430" s="27" t="str">
        <f t="shared" si="35"/>
        <v>Q3</v>
      </c>
      <c r="G430" s="18" t="s">
        <v>65</v>
      </c>
      <c r="H430" s="6" t="s">
        <v>91</v>
      </c>
      <c r="I430" s="6" t="s">
        <v>52</v>
      </c>
      <c r="J430" s="41">
        <v>6</v>
      </c>
      <c r="K430" s="18" t="s">
        <v>66</v>
      </c>
      <c r="L430" s="6" t="s">
        <v>91</v>
      </c>
      <c r="M430" s="6" t="s">
        <v>52</v>
      </c>
      <c r="N430" s="41">
        <v>12</v>
      </c>
      <c r="O430" s="34">
        <f ca="1">IF(H430="","",J430*(1/INDIRECT($H430))/INDEX('Fixed inputs'!$D$65:$D$69,MATCH($C430,'Fixed inputs'!$B$65:$B$69,0)))</f>
        <v>0.1277139208173691</v>
      </c>
      <c r="P430" s="35">
        <f ca="1">IF(L430="","",N430*(1/(INDIRECT($L430))/INDEX('Fixed inputs'!$D$65:$D$69,MATCH($C430,'Fixed inputs'!$B$65:$B$69,0))))</f>
        <v>0.2554278416347382</v>
      </c>
      <c r="Q430" s="36">
        <f t="shared" ca="1" si="32"/>
        <v>0.38314176245210729</v>
      </c>
      <c r="R430" s="9"/>
    </row>
    <row r="431" spans="3:18" x14ac:dyDescent="0.6">
      <c r="C431" s="25" t="s">
        <v>8</v>
      </c>
      <c r="D431" s="26" t="s">
        <v>53</v>
      </c>
      <c r="E431" s="26">
        <f t="shared" ref="E431:F450" si="36">E379</f>
        <v>2018</v>
      </c>
      <c r="F431" s="27" t="str">
        <f t="shared" si="36"/>
        <v>Q4</v>
      </c>
      <c r="G431" s="18" t="s">
        <v>65</v>
      </c>
      <c r="H431" s="6" t="s">
        <v>91</v>
      </c>
      <c r="I431" s="6" t="s">
        <v>52</v>
      </c>
      <c r="J431" s="41">
        <v>6</v>
      </c>
      <c r="K431" s="18" t="s">
        <v>66</v>
      </c>
      <c r="L431" s="6" t="s">
        <v>91</v>
      </c>
      <c r="M431" s="6" t="s">
        <v>52</v>
      </c>
      <c r="N431" s="41">
        <v>12</v>
      </c>
      <c r="O431" s="34">
        <f ca="1">IF(H431="","",J431*(1/INDIRECT($H431))/INDEX('Fixed inputs'!$D$65:$D$69,MATCH($C431,'Fixed inputs'!$B$65:$B$69,0)))</f>
        <v>0.1277139208173691</v>
      </c>
      <c r="P431" s="35">
        <f ca="1">IF(L431="","",N431*(1/(INDIRECT($L431))/INDEX('Fixed inputs'!$D$65:$D$69,MATCH($C431,'Fixed inputs'!$B$65:$B$69,0))))</f>
        <v>0.2554278416347382</v>
      </c>
      <c r="Q431" s="36">
        <f t="shared" ca="1" si="32"/>
        <v>0.38314176245210729</v>
      </c>
      <c r="R431" s="9"/>
    </row>
    <row r="432" spans="3:18" x14ac:dyDescent="0.6">
      <c r="C432" s="25" t="s">
        <v>8</v>
      </c>
      <c r="D432" s="26" t="s">
        <v>53</v>
      </c>
      <c r="E432" s="26">
        <f t="shared" si="36"/>
        <v>2019</v>
      </c>
      <c r="F432" s="27" t="str">
        <f t="shared" si="36"/>
        <v>Q1</v>
      </c>
      <c r="G432" s="18" t="s">
        <v>65</v>
      </c>
      <c r="H432" s="6" t="s">
        <v>91</v>
      </c>
      <c r="I432" s="6" t="s">
        <v>52</v>
      </c>
      <c r="J432" s="41">
        <v>6</v>
      </c>
      <c r="K432" s="18" t="s">
        <v>66</v>
      </c>
      <c r="L432" s="6" t="s">
        <v>91</v>
      </c>
      <c r="M432" s="6" t="s">
        <v>52</v>
      </c>
      <c r="N432" s="41">
        <v>12</v>
      </c>
      <c r="O432" s="34">
        <f ca="1">IF(H432="","",J432*(1/INDIRECT($H432))/INDEX('Fixed inputs'!$D$65:$D$69,MATCH($C432,'Fixed inputs'!$B$65:$B$69,0)))</f>
        <v>0.1277139208173691</v>
      </c>
      <c r="P432" s="35">
        <f ca="1">IF(L432="","",N432*(1/(INDIRECT($L432))/INDEX('Fixed inputs'!$D$65:$D$69,MATCH($C432,'Fixed inputs'!$B$65:$B$69,0))))</f>
        <v>0.2554278416347382</v>
      </c>
      <c r="Q432" s="36">
        <f t="shared" ca="1" si="32"/>
        <v>0.38314176245210729</v>
      </c>
      <c r="R432" s="9"/>
    </row>
    <row r="433" spans="3:18" x14ac:dyDescent="0.6">
      <c r="C433" s="25" t="s">
        <v>8</v>
      </c>
      <c r="D433" s="26" t="s">
        <v>53</v>
      </c>
      <c r="E433" s="26">
        <f t="shared" si="36"/>
        <v>2019</v>
      </c>
      <c r="F433" s="27" t="str">
        <f t="shared" si="36"/>
        <v>Q2</v>
      </c>
      <c r="G433" s="18" t="s">
        <v>65</v>
      </c>
      <c r="H433" s="6" t="s">
        <v>91</v>
      </c>
      <c r="I433" s="6" t="s">
        <v>52</v>
      </c>
      <c r="J433" s="41">
        <v>6</v>
      </c>
      <c r="K433" s="18" t="s">
        <v>66</v>
      </c>
      <c r="L433" s="6" t="s">
        <v>91</v>
      </c>
      <c r="M433" s="6" t="s">
        <v>52</v>
      </c>
      <c r="N433" s="41">
        <v>12</v>
      </c>
      <c r="O433" s="34">
        <f ca="1">IF(H433="","",J433*(1/INDIRECT($H433))/INDEX('Fixed inputs'!$D$65:$D$69,MATCH($C433,'Fixed inputs'!$B$65:$B$69,0)))</f>
        <v>0.1277139208173691</v>
      </c>
      <c r="P433" s="35">
        <f ca="1">IF(L433="","",N433*(1/(INDIRECT($L433))/INDEX('Fixed inputs'!$D$65:$D$69,MATCH($C433,'Fixed inputs'!$B$65:$B$69,0))))</f>
        <v>0.2554278416347382</v>
      </c>
      <c r="Q433" s="36">
        <f t="shared" ca="1" si="32"/>
        <v>0.38314176245210729</v>
      </c>
      <c r="R433" s="9"/>
    </row>
    <row r="434" spans="3:18" x14ac:dyDescent="0.6">
      <c r="C434" s="25" t="s">
        <v>8</v>
      </c>
      <c r="D434" s="26" t="s">
        <v>53</v>
      </c>
      <c r="E434" s="26">
        <f t="shared" si="36"/>
        <v>2019</v>
      </c>
      <c r="F434" s="27" t="str">
        <f t="shared" si="36"/>
        <v>Q3</v>
      </c>
      <c r="G434" s="18" t="s">
        <v>65</v>
      </c>
      <c r="H434" s="6" t="s">
        <v>91</v>
      </c>
      <c r="I434" s="6" t="s">
        <v>52</v>
      </c>
      <c r="J434" s="41">
        <v>6</v>
      </c>
      <c r="K434" s="18" t="s">
        <v>66</v>
      </c>
      <c r="L434" s="6" t="s">
        <v>91</v>
      </c>
      <c r="M434" s="6" t="s">
        <v>52</v>
      </c>
      <c r="N434" s="41">
        <v>12</v>
      </c>
      <c r="O434" s="34">
        <f ca="1">IF(H434="","",J434*(1/INDIRECT($H434))/INDEX('Fixed inputs'!$D$65:$D$69,MATCH($C434,'Fixed inputs'!$B$65:$B$69,0)))</f>
        <v>0.1277139208173691</v>
      </c>
      <c r="P434" s="35">
        <f ca="1">IF(L434="","",N434*(1/(INDIRECT($L434))/INDEX('Fixed inputs'!$D$65:$D$69,MATCH($C434,'Fixed inputs'!$B$65:$B$69,0))))</f>
        <v>0.2554278416347382</v>
      </c>
      <c r="Q434" s="36">
        <f t="shared" ca="1" si="32"/>
        <v>0.38314176245210729</v>
      </c>
      <c r="R434" s="9"/>
    </row>
    <row r="435" spans="3:18" x14ac:dyDescent="0.6">
      <c r="C435" s="25" t="s">
        <v>8</v>
      </c>
      <c r="D435" s="26" t="s">
        <v>53</v>
      </c>
      <c r="E435" s="26">
        <f t="shared" si="36"/>
        <v>2019</v>
      </c>
      <c r="F435" s="27" t="str">
        <f t="shared" si="36"/>
        <v>Q4</v>
      </c>
      <c r="G435" s="18" t="s">
        <v>65</v>
      </c>
      <c r="H435" s="6" t="s">
        <v>91</v>
      </c>
      <c r="I435" s="6" t="s">
        <v>52</v>
      </c>
      <c r="J435" s="41">
        <v>6</v>
      </c>
      <c r="K435" s="18" t="s">
        <v>66</v>
      </c>
      <c r="L435" s="6" t="s">
        <v>91</v>
      </c>
      <c r="M435" s="6" t="s">
        <v>52</v>
      </c>
      <c r="N435" s="41">
        <v>12</v>
      </c>
      <c r="O435" s="34">
        <f ca="1">IF(H435="","",J435*(1/INDIRECT($H435))/INDEX('Fixed inputs'!$D$65:$D$69,MATCH($C435,'Fixed inputs'!$B$65:$B$69,0)))</f>
        <v>0.1277139208173691</v>
      </c>
      <c r="P435" s="35">
        <f ca="1">IF(L435="","",N435*(1/(INDIRECT($L435))/INDEX('Fixed inputs'!$D$65:$D$69,MATCH($C435,'Fixed inputs'!$B$65:$B$69,0))))</f>
        <v>0.2554278416347382</v>
      </c>
      <c r="Q435" s="36">
        <f t="shared" ca="1" si="32"/>
        <v>0.38314176245210729</v>
      </c>
      <c r="R435" s="9"/>
    </row>
    <row r="436" spans="3:18" x14ac:dyDescent="0.6">
      <c r="C436" s="25" t="s">
        <v>8</v>
      </c>
      <c r="D436" s="26" t="s">
        <v>53</v>
      </c>
      <c r="E436" s="26">
        <f t="shared" si="36"/>
        <v>2020</v>
      </c>
      <c r="F436" s="27" t="str">
        <f t="shared" si="36"/>
        <v>Q1</v>
      </c>
      <c r="G436" s="18" t="s">
        <v>65</v>
      </c>
      <c r="H436" s="6" t="s">
        <v>91</v>
      </c>
      <c r="I436" s="6" t="s">
        <v>52</v>
      </c>
      <c r="J436" s="41">
        <v>6</v>
      </c>
      <c r="K436" s="18" t="s">
        <v>66</v>
      </c>
      <c r="L436" s="6" t="s">
        <v>91</v>
      </c>
      <c r="M436" s="6" t="s">
        <v>52</v>
      </c>
      <c r="N436" s="41">
        <v>12</v>
      </c>
      <c r="O436" s="34">
        <f ca="1">IF(H436="","",J436*(1/INDIRECT($H436))/INDEX('Fixed inputs'!$D$65:$D$69,MATCH($C436,'Fixed inputs'!$B$65:$B$69,0)))</f>
        <v>0.1277139208173691</v>
      </c>
      <c r="P436" s="35">
        <f ca="1">IF(L436="","",N436*(1/(INDIRECT($L436))/INDEX('Fixed inputs'!$D$65:$D$69,MATCH($C436,'Fixed inputs'!$B$65:$B$69,0))))</f>
        <v>0.2554278416347382</v>
      </c>
      <c r="Q436" s="36">
        <f t="shared" ca="1" si="32"/>
        <v>0.38314176245210729</v>
      </c>
      <c r="R436" s="9"/>
    </row>
    <row r="437" spans="3:18" x14ac:dyDescent="0.6">
      <c r="C437" s="25" t="s">
        <v>8</v>
      </c>
      <c r="D437" s="26" t="s">
        <v>53</v>
      </c>
      <c r="E437" s="26">
        <f t="shared" si="36"/>
        <v>2020</v>
      </c>
      <c r="F437" s="27" t="str">
        <f t="shared" si="36"/>
        <v>Q2</v>
      </c>
      <c r="G437" s="18" t="s">
        <v>65</v>
      </c>
      <c r="H437" s="6" t="s">
        <v>91</v>
      </c>
      <c r="I437" s="6" t="s">
        <v>52</v>
      </c>
      <c r="J437" s="41">
        <v>6</v>
      </c>
      <c r="K437" s="18" t="s">
        <v>66</v>
      </c>
      <c r="L437" s="6" t="s">
        <v>91</v>
      </c>
      <c r="M437" s="6" t="s">
        <v>52</v>
      </c>
      <c r="N437" s="41">
        <v>12</v>
      </c>
      <c r="O437" s="34">
        <f ca="1">IF(H437="","",J437*(1/INDIRECT($H437))/INDEX('Fixed inputs'!$D$65:$D$69,MATCH($C437,'Fixed inputs'!$B$65:$B$69,0)))</f>
        <v>0.1277139208173691</v>
      </c>
      <c r="P437" s="35">
        <f ca="1">IF(L437="","",N437*(1/(INDIRECT($L437))/INDEX('Fixed inputs'!$D$65:$D$69,MATCH($C437,'Fixed inputs'!$B$65:$B$69,0))))</f>
        <v>0.2554278416347382</v>
      </c>
      <c r="Q437" s="36">
        <f t="shared" ca="1" si="32"/>
        <v>0.38314176245210729</v>
      </c>
      <c r="R437" s="9"/>
    </row>
    <row r="438" spans="3:18" x14ac:dyDescent="0.6">
      <c r="C438" s="25" t="s">
        <v>8</v>
      </c>
      <c r="D438" s="26" t="s">
        <v>53</v>
      </c>
      <c r="E438" s="26">
        <f t="shared" si="36"/>
        <v>2020</v>
      </c>
      <c r="F438" s="27" t="str">
        <f t="shared" si="36"/>
        <v>Q3</v>
      </c>
      <c r="G438" s="18" t="s">
        <v>65</v>
      </c>
      <c r="H438" s="6" t="s">
        <v>91</v>
      </c>
      <c r="I438" s="6" t="s">
        <v>52</v>
      </c>
      <c r="J438" s="41">
        <v>6</v>
      </c>
      <c r="K438" s="18" t="s">
        <v>66</v>
      </c>
      <c r="L438" s="6" t="s">
        <v>91</v>
      </c>
      <c r="M438" s="6" t="s">
        <v>52</v>
      </c>
      <c r="N438" s="41">
        <v>12</v>
      </c>
      <c r="O438" s="34">
        <f ca="1">IF(H438="","",J438*(1/INDIRECT($H438))/INDEX('Fixed inputs'!$D$65:$D$69,MATCH($C438,'Fixed inputs'!$B$65:$B$69,0)))</f>
        <v>0.1277139208173691</v>
      </c>
      <c r="P438" s="35">
        <f ca="1">IF(L438="","",N438*(1/(INDIRECT($L438))/INDEX('Fixed inputs'!$D$65:$D$69,MATCH($C438,'Fixed inputs'!$B$65:$B$69,0))))</f>
        <v>0.2554278416347382</v>
      </c>
      <c r="Q438" s="36">
        <f t="shared" ca="1" si="32"/>
        <v>0.38314176245210729</v>
      </c>
      <c r="R438" s="9"/>
    </row>
    <row r="439" spans="3:18" x14ac:dyDescent="0.6">
      <c r="C439" s="25" t="s">
        <v>8</v>
      </c>
      <c r="D439" s="26" t="s">
        <v>53</v>
      </c>
      <c r="E439" s="26">
        <f t="shared" si="36"/>
        <v>2020</v>
      </c>
      <c r="F439" s="27" t="str">
        <f t="shared" si="36"/>
        <v>Q4</v>
      </c>
      <c r="G439" s="18" t="s">
        <v>65</v>
      </c>
      <c r="H439" s="6" t="s">
        <v>91</v>
      </c>
      <c r="I439" s="6" t="s">
        <v>52</v>
      </c>
      <c r="J439" s="41">
        <v>6</v>
      </c>
      <c r="K439" s="18" t="s">
        <v>66</v>
      </c>
      <c r="L439" s="6" t="s">
        <v>91</v>
      </c>
      <c r="M439" s="6" t="s">
        <v>52</v>
      </c>
      <c r="N439" s="41">
        <v>12</v>
      </c>
      <c r="O439" s="34">
        <f ca="1">IF(H439="","",J439*(1/INDIRECT($H439))/INDEX('Fixed inputs'!$D$65:$D$69,MATCH($C439,'Fixed inputs'!$B$65:$B$69,0)))</f>
        <v>0.1277139208173691</v>
      </c>
      <c r="P439" s="35">
        <f ca="1">IF(L439="","",N439*(1/(INDIRECT($L439))/INDEX('Fixed inputs'!$D$65:$D$69,MATCH($C439,'Fixed inputs'!$B$65:$B$69,0))))</f>
        <v>0.2554278416347382</v>
      </c>
      <c r="Q439" s="36">
        <f t="shared" ca="1" si="32"/>
        <v>0.38314176245210729</v>
      </c>
      <c r="R439" s="9"/>
    </row>
    <row r="440" spans="3:18" x14ac:dyDescent="0.6">
      <c r="C440" s="25" t="s">
        <v>8</v>
      </c>
      <c r="D440" s="26" t="s">
        <v>53</v>
      </c>
      <c r="E440" s="26">
        <f t="shared" si="36"/>
        <v>2021</v>
      </c>
      <c r="F440" s="27" t="str">
        <f t="shared" si="36"/>
        <v>Q1</v>
      </c>
      <c r="G440" s="18" t="s">
        <v>65</v>
      </c>
      <c r="H440" s="6" t="s">
        <v>91</v>
      </c>
      <c r="I440" s="6" t="s">
        <v>52</v>
      </c>
      <c r="J440" s="41">
        <v>6</v>
      </c>
      <c r="K440" s="18" t="s">
        <v>66</v>
      </c>
      <c r="L440" s="6" t="s">
        <v>91</v>
      </c>
      <c r="M440" s="6" t="s">
        <v>52</v>
      </c>
      <c r="N440" s="41">
        <v>12</v>
      </c>
      <c r="O440" s="34">
        <f ca="1">IF(H440="","",J440*(1/INDIRECT($H440))/INDEX('Fixed inputs'!$D$65:$D$69,MATCH($C440,'Fixed inputs'!$B$65:$B$69,0)))</f>
        <v>0.1277139208173691</v>
      </c>
      <c r="P440" s="35">
        <f ca="1">IF(L440="","",N440*(1/(INDIRECT($L440))/INDEX('Fixed inputs'!$D$65:$D$69,MATCH($C440,'Fixed inputs'!$B$65:$B$69,0))))</f>
        <v>0.2554278416347382</v>
      </c>
      <c r="Q440" s="36">
        <f t="shared" ca="1" si="32"/>
        <v>0.38314176245210729</v>
      </c>
      <c r="R440" s="9"/>
    </row>
    <row r="441" spans="3:18" x14ac:dyDescent="0.6">
      <c r="C441" s="25" t="s">
        <v>8</v>
      </c>
      <c r="D441" s="26" t="s">
        <v>53</v>
      </c>
      <c r="E441" s="26">
        <f t="shared" si="36"/>
        <v>2021</v>
      </c>
      <c r="F441" s="27" t="str">
        <f t="shared" si="36"/>
        <v>Q2</v>
      </c>
      <c r="G441" s="18" t="s">
        <v>65</v>
      </c>
      <c r="H441" s="6" t="s">
        <v>91</v>
      </c>
      <c r="I441" s="6" t="s">
        <v>52</v>
      </c>
      <c r="J441" s="41">
        <v>6</v>
      </c>
      <c r="K441" s="18" t="s">
        <v>66</v>
      </c>
      <c r="L441" s="6" t="s">
        <v>91</v>
      </c>
      <c r="M441" s="6" t="s">
        <v>52</v>
      </c>
      <c r="N441" s="41">
        <v>12</v>
      </c>
      <c r="O441" s="34">
        <f ca="1">IF(H441="","",J441*(1/INDIRECT($H441))/INDEX('Fixed inputs'!$D$65:$D$69,MATCH($C441,'Fixed inputs'!$B$65:$B$69,0)))</f>
        <v>0.1277139208173691</v>
      </c>
      <c r="P441" s="35">
        <f ca="1">IF(L441="","",N441*(1/(INDIRECT($L441))/INDEX('Fixed inputs'!$D$65:$D$69,MATCH($C441,'Fixed inputs'!$B$65:$B$69,0))))</f>
        <v>0.2554278416347382</v>
      </c>
      <c r="Q441" s="36">
        <f t="shared" ca="1" si="32"/>
        <v>0.38314176245210729</v>
      </c>
      <c r="R441" s="9"/>
    </row>
    <row r="442" spans="3:18" x14ac:dyDescent="0.6">
      <c r="C442" s="25" t="s">
        <v>8</v>
      </c>
      <c r="D442" s="26" t="s">
        <v>53</v>
      </c>
      <c r="E442" s="26">
        <f t="shared" si="36"/>
        <v>2021</v>
      </c>
      <c r="F442" s="27" t="str">
        <f t="shared" si="36"/>
        <v>Q3</v>
      </c>
      <c r="G442" s="18" t="s">
        <v>65</v>
      </c>
      <c r="H442" s="6" t="s">
        <v>91</v>
      </c>
      <c r="I442" s="6" t="s">
        <v>52</v>
      </c>
      <c r="J442" s="41">
        <v>6</v>
      </c>
      <c r="K442" s="18" t="s">
        <v>66</v>
      </c>
      <c r="L442" s="6" t="s">
        <v>91</v>
      </c>
      <c r="M442" s="6" t="s">
        <v>52</v>
      </c>
      <c r="N442" s="41">
        <v>12</v>
      </c>
      <c r="O442" s="34">
        <f ca="1">IF(H442="","",J442*(1/INDIRECT($H442))/INDEX('Fixed inputs'!$D$65:$D$69,MATCH($C442,'Fixed inputs'!$B$65:$B$69,0)))</f>
        <v>0.1277139208173691</v>
      </c>
      <c r="P442" s="35">
        <f ca="1">IF(L442="","",N442*(1/(INDIRECT($L442))/INDEX('Fixed inputs'!$D$65:$D$69,MATCH($C442,'Fixed inputs'!$B$65:$B$69,0))))</f>
        <v>0.2554278416347382</v>
      </c>
      <c r="Q442" s="36">
        <f t="shared" ca="1" si="32"/>
        <v>0.38314176245210729</v>
      </c>
      <c r="R442" s="9"/>
    </row>
    <row r="443" spans="3:18" x14ac:dyDescent="0.6">
      <c r="C443" s="25" t="s">
        <v>8</v>
      </c>
      <c r="D443" s="26" t="s">
        <v>53</v>
      </c>
      <c r="E443" s="26">
        <f t="shared" si="36"/>
        <v>2021</v>
      </c>
      <c r="F443" s="27" t="str">
        <f t="shared" si="36"/>
        <v>Q4</v>
      </c>
      <c r="G443" s="18" t="s">
        <v>65</v>
      </c>
      <c r="H443" s="6" t="s">
        <v>91</v>
      </c>
      <c r="I443" s="6" t="s">
        <v>52</v>
      </c>
      <c r="J443" s="41">
        <v>6</v>
      </c>
      <c r="K443" s="18" t="s">
        <v>66</v>
      </c>
      <c r="L443" s="6" t="s">
        <v>91</v>
      </c>
      <c r="M443" s="6" t="s">
        <v>52</v>
      </c>
      <c r="N443" s="41">
        <v>12</v>
      </c>
      <c r="O443" s="34">
        <f ca="1">IF(H443="","",J443*(1/INDIRECT($H443))/INDEX('Fixed inputs'!$D$65:$D$69,MATCH($C443,'Fixed inputs'!$B$65:$B$69,0)))</f>
        <v>0.1277139208173691</v>
      </c>
      <c r="P443" s="35">
        <f ca="1">IF(L443="","",N443*(1/(INDIRECT($L443))/INDEX('Fixed inputs'!$D$65:$D$69,MATCH($C443,'Fixed inputs'!$B$65:$B$69,0))))</f>
        <v>0.2554278416347382</v>
      </c>
      <c r="Q443" s="36">
        <f t="shared" ca="1" si="32"/>
        <v>0.38314176245210729</v>
      </c>
      <c r="R443" s="9"/>
    </row>
    <row r="444" spans="3:18" x14ac:dyDescent="0.6">
      <c r="C444" s="25" t="s">
        <v>8</v>
      </c>
      <c r="D444" s="26" t="s">
        <v>53</v>
      </c>
      <c r="E444" s="26">
        <f t="shared" si="36"/>
        <v>2022</v>
      </c>
      <c r="F444" s="27" t="str">
        <f t="shared" si="36"/>
        <v>Q1</v>
      </c>
      <c r="G444" s="18" t="s">
        <v>65</v>
      </c>
      <c r="H444" s="6" t="s">
        <v>91</v>
      </c>
      <c r="I444" s="6" t="s">
        <v>52</v>
      </c>
      <c r="J444" s="41">
        <v>6</v>
      </c>
      <c r="K444" s="18" t="s">
        <v>66</v>
      </c>
      <c r="L444" s="6" t="s">
        <v>91</v>
      </c>
      <c r="M444" s="6" t="s">
        <v>52</v>
      </c>
      <c r="N444" s="41">
        <v>12</v>
      </c>
      <c r="O444" s="34">
        <f ca="1">IF(H444="","",J444*(1/INDIRECT($H444))/INDEX('Fixed inputs'!$D$65:$D$69,MATCH($C444,'Fixed inputs'!$B$65:$B$69,0)))</f>
        <v>0.1277139208173691</v>
      </c>
      <c r="P444" s="35">
        <f ca="1">IF(L444="","",N444*(1/(INDIRECT($L444))/INDEX('Fixed inputs'!$D$65:$D$69,MATCH($C444,'Fixed inputs'!$B$65:$B$69,0))))</f>
        <v>0.2554278416347382</v>
      </c>
      <c r="Q444" s="36">
        <f t="shared" ca="1" si="32"/>
        <v>0.38314176245210729</v>
      </c>
      <c r="R444" s="9"/>
    </row>
    <row r="445" spans="3:18" x14ac:dyDescent="0.6">
      <c r="C445" s="25" t="s">
        <v>8</v>
      </c>
      <c r="D445" s="26" t="s">
        <v>53</v>
      </c>
      <c r="E445" s="26">
        <f t="shared" si="36"/>
        <v>2022</v>
      </c>
      <c r="F445" s="27" t="str">
        <f t="shared" si="36"/>
        <v>Q2</v>
      </c>
      <c r="G445" s="18" t="s">
        <v>65</v>
      </c>
      <c r="H445" s="6" t="s">
        <v>91</v>
      </c>
      <c r="I445" s="6" t="s">
        <v>52</v>
      </c>
      <c r="J445" s="41">
        <v>6</v>
      </c>
      <c r="K445" s="18" t="s">
        <v>66</v>
      </c>
      <c r="L445" s="6" t="s">
        <v>91</v>
      </c>
      <c r="M445" s="6" t="s">
        <v>52</v>
      </c>
      <c r="N445" s="41">
        <v>12</v>
      </c>
      <c r="O445" s="34">
        <f ca="1">IF(H445="","",J445*(1/INDIRECT($H445))/INDEX('Fixed inputs'!$D$65:$D$69,MATCH($C445,'Fixed inputs'!$B$65:$B$69,0)))</f>
        <v>0.1277139208173691</v>
      </c>
      <c r="P445" s="35">
        <f ca="1">IF(L445="","",N445*(1/(INDIRECT($L445))/INDEX('Fixed inputs'!$D$65:$D$69,MATCH($C445,'Fixed inputs'!$B$65:$B$69,0))))</f>
        <v>0.2554278416347382</v>
      </c>
      <c r="Q445" s="36">
        <f t="shared" ca="1" si="32"/>
        <v>0.38314176245210729</v>
      </c>
      <c r="R445" s="9"/>
    </row>
    <row r="446" spans="3:18" x14ac:dyDescent="0.6">
      <c r="C446" s="25" t="s">
        <v>8</v>
      </c>
      <c r="D446" s="26" t="s">
        <v>53</v>
      </c>
      <c r="E446" s="26">
        <f t="shared" si="36"/>
        <v>2022</v>
      </c>
      <c r="F446" s="27" t="str">
        <f t="shared" si="36"/>
        <v>Q3</v>
      </c>
      <c r="G446" s="18" t="s">
        <v>65</v>
      </c>
      <c r="H446" s="6" t="s">
        <v>91</v>
      </c>
      <c r="I446" s="6" t="s">
        <v>52</v>
      </c>
      <c r="J446" s="41">
        <v>6</v>
      </c>
      <c r="K446" s="18" t="s">
        <v>66</v>
      </c>
      <c r="L446" s="6" t="s">
        <v>91</v>
      </c>
      <c r="M446" s="6" t="s">
        <v>52</v>
      </c>
      <c r="N446" s="41">
        <v>12</v>
      </c>
      <c r="O446" s="34">
        <f ca="1">IF(H446="","",J446*(1/INDIRECT($H446))/INDEX('Fixed inputs'!$D$65:$D$69,MATCH($C446,'Fixed inputs'!$B$65:$B$69,0)))</f>
        <v>0.1277139208173691</v>
      </c>
      <c r="P446" s="35">
        <f ca="1">IF(L446="","",N446*(1/(INDIRECT($L446))/INDEX('Fixed inputs'!$D$65:$D$69,MATCH($C446,'Fixed inputs'!$B$65:$B$69,0))))</f>
        <v>0.2554278416347382</v>
      </c>
      <c r="Q446" s="36">
        <f t="shared" ca="1" si="32"/>
        <v>0.38314176245210729</v>
      </c>
      <c r="R446" s="9"/>
    </row>
    <row r="447" spans="3:18" x14ac:dyDescent="0.6">
      <c r="C447" s="25" t="s">
        <v>8</v>
      </c>
      <c r="D447" s="26" t="s">
        <v>53</v>
      </c>
      <c r="E447" s="26">
        <f t="shared" si="36"/>
        <v>2022</v>
      </c>
      <c r="F447" s="27" t="str">
        <f t="shared" si="36"/>
        <v>Q4</v>
      </c>
      <c r="G447" s="18" t="s">
        <v>65</v>
      </c>
      <c r="H447" s="6" t="s">
        <v>91</v>
      </c>
      <c r="I447" s="6" t="s">
        <v>52</v>
      </c>
      <c r="J447" s="41">
        <v>6</v>
      </c>
      <c r="K447" s="18" t="s">
        <v>66</v>
      </c>
      <c r="L447" s="6" t="s">
        <v>91</v>
      </c>
      <c r="M447" s="6" t="s">
        <v>52</v>
      </c>
      <c r="N447" s="41">
        <v>12</v>
      </c>
      <c r="O447" s="34">
        <f ca="1">IF(H447="","",J447*(1/INDIRECT($H447))/INDEX('Fixed inputs'!$D$65:$D$69,MATCH($C447,'Fixed inputs'!$B$65:$B$69,0)))</f>
        <v>0.1277139208173691</v>
      </c>
      <c r="P447" s="35">
        <f ca="1">IF(L447="","",N447*(1/(INDIRECT($L447))/INDEX('Fixed inputs'!$D$65:$D$69,MATCH($C447,'Fixed inputs'!$B$65:$B$69,0))))</f>
        <v>0.2554278416347382</v>
      </c>
      <c r="Q447" s="36">
        <f t="shared" ca="1" si="32"/>
        <v>0.38314176245210729</v>
      </c>
      <c r="R447" s="9"/>
    </row>
    <row r="448" spans="3:18" x14ac:dyDescent="0.6">
      <c r="C448" s="25" t="s">
        <v>8</v>
      </c>
      <c r="D448" s="26" t="s">
        <v>53</v>
      </c>
      <c r="E448" s="26">
        <f t="shared" si="36"/>
        <v>2023</v>
      </c>
      <c r="F448" s="27" t="str">
        <f t="shared" si="36"/>
        <v>Q1</v>
      </c>
      <c r="G448" s="18" t="s">
        <v>65</v>
      </c>
      <c r="H448" s="6" t="s">
        <v>91</v>
      </c>
      <c r="I448" s="6" t="s">
        <v>52</v>
      </c>
      <c r="J448" s="41">
        <v>6</v>
      </c>
      <c r="K448" s="18" t="s">
        <v>66</v>
      </c>
      <c r="L448" s="6" t="s">
        <v>91</v>
      </c>
      <c r="M448" s="6" t="s">
        <v>52</v>
      </c>
      <c r="N448" s="41">
        <v>12</v>
      </c>
      <c r="O448" s="34">
        <f ca="1">IF(H448="","",J448*(1/INDIRECT($H448))/INDEX('Fixed inputs'!$D$65:$D$69,MATCH($C448,'Fixed inputs'!$B$65:$B$69,0)))</f>
        <v>0.1277139208173691</v>
      </c>
      <c r="P448" s="35">
        <f ca="1">IF(L448="","",N448*(1/(INDIRECT($L448))/INDEX('Fixed inputs'!$D$65:$D$69,MATCH($C448,'Fixed inputs'!$B$65:$B$69,0))))</f>
        <v>0.2554278416347382</v>
      </c>
      <c r="Q448" s="36">
        <f t="shared" ca="1" si="32"/>
        <v>0.38314176245210729</v>
      </c>
      <c r="R448" s="9"/>
    </row>
    <row r="449" spans="3:18" x14ac:dyDescent="0.6">
      <c r="C449" s="25" t="s">
        <v>8</v>
      </c>
      <c r="D449" s="26" t="s">
        <v>53</v>
      </c>
      <c r="E449" s="26">
        <f t="shared" si="36"/>
        <v>2023</v>
      </c>
      <c r="F449" s="27" t="str">
        <f t="shared" si="36"/>
        <v>Q2</v>
      </c>
      <c r="G449" s="18" t="s">
        <v>65</v>
      </c>
      <c r="H449" s="6" t="s">
        <v>91</v>
      </c>
      <c r="I449" s="6" t="s">
        <v>52</v>
      </c>
      <c r="J449" s="41">
        <v>6</v>
      </c>
      <c r="K449" s="18" t="s">
        <v>66</v>
      </c>
      <c r="L449" s="6" t="s">
        <v>91</v>
      </c>
      <c r="M449" s="6" t="s">
        <v>52</v>
      </c>
      <c r="N449" s="41">
        <v>12</v>
      </c>
      <c r="O449" s="34">
        <f ca="1">IF(H449="","",J449*(1/INDIRECT($H449))/INDEX('Fixed inputs'!$D$65:$D$69,MATCH($C449,'Fixed inputs'!$B$65:$B$69,0)))</f>
        <v>0.1277139208173691</v>
      </c>
      <c r="P449" s="35">
        <f ca="1">IF(L449="","",N449*(1/(INDIRECT($L449))/INDEX('Fixed inputs'!$D$65:$D$69,MATCH($C449,'Fixed inputs'!$B$65:$B$69,0))))</f>
        <v>0.2554278416347382</v>
      </c>
      <c r="Q449" s="36">
        <f t="shared" ca="1" si="32"/>
        <v>0.38314176245210729</v>
      </c>
      <c r="R449" s="9"/>
    </row>
    <row r="450" spans="3:18" x14ac:dyDescent="0.6">
      <c r="C450" s="25" t="s">
        <v>8</v>
      </c>
      <c r="D450" s="26" t="s">
        <v>53</v>
      </c>
      <c r="E450" s="26">
        <f t="shared" si="36"/>
        <v>2023</v>
      </c>
      <c r="F450" s="27" t="str">
        <f t="shared" si="36"/>
        <v>Q3</v>
      </c>
      <c r="G450" s="18" t="s">
        <v>65</v>
      </c>
      <c r="H450" s="6" t="s">
        <v>91</v>
      </c>
      <c r="I450" s="6" t="s">
        <v>52</v>
      </c>
      <c r="J450" s="41">
        <v>6</v>
      </c>
      <c r="K450" s="18" t="s">
        <v>66</v>
      </c>
      <c r="L450" s="6" t="s">
        <v>91</v>
      </c>
      <c r="M450" s="6" t="s">
        <v>52</v>
      </c>
      <c r="N450" s="41">
        <v>12</v>
      </c>
      <c r="O450" s="34">
        <f ca="1">IF(H450="","",J450*(1/INDIRECT($H450))/INDEX('Fixed inputs'!$D$65:$D$69,MATCH($C450,'Fixed inputs'!$B$65:$B$69,0)))</f>
        <v>0.1277139208173691</v>
      </c>
      <c r="P450" s="35">
        <f ca="1">IF(L450="","",N450*(1/(INDIRECT($L450))/INDEX('Fixed inputs'!$D$65:$D$69,MATCH($C450,'Fixed inputs'!$B$65:$B$69,0))))</f>
        <v>0.2554278416347382</v>
      </c>
      <c r="Q450" s="36">
        <f t="shared" ca="1" si="32"/>
        <v>0.38314176245210729</v>
      </c>
      <c r="R450" s="9"/>
    </row>
    <row r="451" spans="3:18" x14ac:dyDescent="0.6">
      <c r="C451" s="25" t="s">
        <v>8</v>
      </c>
      <c r="D451" s="26" t="s">
        <v>53</v>
      </c>
      <c r="E451" s="26">
        <f t="shared" ref="E451:F470" si="37">E399</f>
        <v>2023</v>
      </c>
      <c r="F451" s="27" t="str">
        <f t="shared" si="37"/>
        <v>Q4</v>
      </c>
      <c r="G451" s="18" t="s">
        <v>65</v>
      </c>
      <c r="H451" s="6" t="s">
        <v>91</v>
      </c>
      <c r="I451" s="6" t="s">
        <v>52</v>
      </c>
      <c r="J451" s="41">
        <v>6</v>
      </c>
      <c r="K451" s="18" t="s">
        <v>66</v>
      </c>
      <c r="L451" s="6" t="s">
        <v>91</v>
      </c>
      <c r="M451" s="6" t="s">
        <v>52</v>
      </c>
      <c r="N451" s="41">
        <v>12</v>
      </c>
      <c r="O451" s="34">
        <f ca="1">IF(H451="","",J451*(1/INDIRECT($H451))/INDEX('Fixed inputs'!$D$65:$D$69,MATCH($C451,'Fixed inputs'!$B$65:$B$69,0)))</f>
        <v>0.1277139208173691</v>
      </c>
      <c r="P451" s="35">
        <f ca="1">IF(L451="","",N451*(1/(INDIRECT($L451))/INDEX('Fixed inputs'!$D$65:$D$69,MATCH($C451,'Fixed inputs'!$B$65:$B$69,0))))</f>
        <v>0.2554278416347382</v>
      </c>
      <c r="Q451" s="36">
        <f t="shared" ca="1" si="32"/>
        <v>0.38314176245210729</v>
      </c>
      <c r="R451" s="9"/>
    </row>
    <row r="452" spans="3:18" x14ac:dyDescent="0.6">
      <c r="C452" s="25" t="s">
        <v>8</v>
      </c>
      <c r="D452" s="26" t="s">
        <v>53</v>
      </c>
      <c r="E452" s="26">
        <f t="shared" si="37"/>
        <v>2024</v>
      </c>
      <c r="F452" s="27" t="str">
        <f t="shared" si="37"/>
        <v>Q1</v>
      </c>
      <c r="G452" s="18" t="s">
        <v>65</v>
      </c>
      <c r="H452" s="6" t="s">
        <v>91</v>
      </c>
      <c r="I452" s="6" t="s">
        <v>52</v>
      </c>
      <c r="J452" s="41">
        <v>6</v>
      </c>
      <c r="K452" s="18" t="s">
        <v>66</v>
      </c>
      <c r="L452" s="6" t="s">
        <v>91</v>
      </c>
      <c r="M452" s="6" t="s">
        <v>52</v>
      </c>
      <c r="N452" s="41">
        <v>12</v>
      </c>
      <c r="O452" s="34">
        <f ca="1">IF(H452="","",J452*(1/INDIRECT($H452))/INDEX('Fixed inputs'!$D$65:$D$69,MATCH($C452,'Fixed inputs'!$B$65:$B$69,0)))</f>
        <v>0.1277139208173691</v>
      </c>
      <c r="P452" s="35">
        <f ca="1">IF(L452="","",N452*(1/(INDIRECT($L452))/INDEX('Fixed inputs'!$D$65:$D$69,MATCH($C452,'Fixed inputs'!$B$65:$B$69,0))))</f>
        <v>0.2554278416347382</v>
      </c>
      <c r="Q452" s="36">
        <f t="shared" ca="1" si="32"/>
        <v>0.38314176245210729</v>
      </c>
      <c r="R452" s="9"/>
    </row>
    <row r="453" spans="3:18" x14ac:dyDescent="0.6">
      <c r="C453" s="25" t="s">
        <v>8</v>
      </c>
      <c r="D453" s="26" t="s">
        <v>53</v>
      </c>
      <c r="E453" s="26">
        <f t="shared" si="37"/>
        <v>2024</v>
      </c>
      <c r="F453" s="27" t="str">
        <f t="shared" si="37"/>
        <v>Q2</v>
      </c>
      <c r="G453" s="18" t="s">
        <v>65</v>
      </c>
      <c r="H453" s="6" t="s">
        <v>91</v>
      </c>
      <c r="I453" s="6" t="s">
        <v>52</v>
      </c>
      <c r="J453" s="41">
        <v>6</v>
      </c>
      <c r="K453" s="18" t="s">
        <v>66</v>
      </c>
      <c r="L453" s="6" t="s">
        <v>91</v>
      </c>
      <c r="M453" s="6" t="s">
        <v>52</v>
      </c>
      <c r="N453" s="41">
        <v>12</v>
      </c>
      <c r="O453" s="34">
        <f ca="1">IF(H453="","",J453*(1/INDIRECT($H453))/INDEX('Fixed inputs'!$D$65:$D$69,MATCH($C453,'Fixed inputs'!$B$65:$B$69,0)))</f>
        <v>0.1277139208173691</v>
      </c>
      <c r="P453" s="35">
        <f ca="1">IF(L453="","",N453*(1/(INDIRECT($L453))/INDEX('Fixed inputs'!$D$65:$D$69,MATCH($C453,'Fixed inputs'!$B$65:$B$69,0))))</f>
        <v>0.2554278416347382</v>
      </c>
      <c r="Q453" s="36">
        <f t="shared" ca="1" si="32"/>
        <v>0.38314176245210729</v>
      </c>
      <c r="R453" s="9"/>
    </row>
    <row r="454" spans="3:18" x14ac:dyDescent="0.6">
      <c r="C454" s="25" t="s">
        <v>8</v>
      </c>
      <c r="D454" s="26" t="s">
        <v>53</v>
      </c>
      <c r="E454" s="26">
        <f t="shared" si="37"/>
        <v>2024</v>
      </c>
      <c r="F454" s="27" t="str">
        <f t="shared" si="37"/>
        <v>Q3</v>
      </c>
      <c r="G454" s="18" t="s">
        <v>65</v>
      </c>
      <c r="H454" s="6" t="s">
        <v>91</v>
      </c>
      <c r="I454" s="6" t="s">
        <v>52</v>
      </c>
      <c r="J454" s="41">
        <v>6</v>
      </c>
      <c r="K454" s="18" t="s">
        <v>66</v>
      </c>
      <c r="L454" s="6" t="s">
        <v>91</v>
      </c>
      <c r="M454" s="6" t="s">
        <v>52</v>
      </c>
      <c r="N454" s="41">
        <v>12</v>
      </c>
      <c r="O454" s="34">
        <f ca="1">IF(H454="","",J454*(1/INDIRECT($H454))/INDEX('Fixed inputs'!$D$65:$D$69,MATCH($C454,'Fixed inputs'!$B$65:$B$69,0)))</f>
        <v>0.1277139208173691</v>
      </c>
      <c r="P454" s="35">
        <f ca="1">IF(L454="","",N454*(1/(INDIRECT($L454))/INDEX('Fixed inputs'!$D$65:$D$69,MATCH($C454,'Fixed inputs'!$B$65:$B$69,0))))</f>
        <v>0.2554278416347382</v>
      </c>
      <c r="Q454" s="36">
        <f t="shared" ca="1" si="32"/>
        <v>0.38314176245210729</v>
      </c>
      <c r="R454" s="9"/>
    </row>
    <row r="455" spans="3:18" x14ac:dyDescent="0.6">
      <c r="C455" s="25" t="s">
        <v>8</v>
      </c>
      <c r="D455" s="26" t="s">
        <v>53</v>
      </c>
      <c r="E455" s="26">
        <f t="shared" si="37"/>
        <v>2024</v>
      </c>
      <c r="F455" s="27" t="str">
        <f t="shared" si="37"/>
        <v>Q4</v>
      </c>
      <c r="G455" s="18" t="s">
        <v>65</v>
      </c>
      <c r="H455" s="6" t="s">
        <v>91</v>
      </c>
      <c r="I455" s="6" t="s">
        <v>52</v>
      </c>
      <c r="J455" s="41">
        <v>6</v>
      </c>
      <c r="K455" s="18" t="s">
        <v>66</v>
      </c>
      <c r="L455" s="6" t="s">
        <v>91</v>
      </c>
      <c r="M455" s="6" t="s">
        <v>52</v>
      </c>
      <c r="N455" s="41">
        <v>12</v>
      </c>
      <c r="O455" s="34">
        <f ca="1">IF(H455="","",J455*(1/INDIRECT($H455))/INDEX('Fixed inputs'!$D$65:$D$69,MATCH($C455,'Fixed inputs'!$B$65:$B$69,0)))</f>
        <v>0.1277139208173691</v>
      </c>
      <c r="P455" s="35">
        <f ca="1">IF(L455="","",N455*(1/(INDIRECT($L455))/INDEX('Fixed inputs'!$D$65:$D$69,MATCH($C455,'Fixed inputs'!$B$65:$B$69,0))))</f>
        <v>0.2554278416347382</v>
      </c>
      <c r="Q455" s="36">
        <f t="shared" ca="1" si="32"/>
        <v>0.38314176245210729</v>
      </c>
      <c r="R455" s="9"/>
    </row>
    <row r="456" spans="3:18" x14ac:dyDescent="0.6">
      <c r="C456" s="25" t="s">
        <v>8</v>
      </c>
      <c r="D456" s="26" t="s">
        <v>53</v>
      </c>
      <c r="E456" s="26">
        <f t="shared" si="37"/>
        <v>2025</v>
      </c>
      <c r="F456" s="27" t="str">
        <f t="shared" si="37"/>
        <v>Q1</v>
      </c>
      <c r="G456" s="18" t="s">
        <v>65</v>
      </c>
      <c r="H456" s="6" t="s">
        <v>91</v>
      </c>
      <c r="I456" s="6" t="s">
        <v>52</v>
      </c>
      <c r="J456" s="41">
        <v>6</v>
      </c>
      <c r="K456" s="18" t="s">
        <v>66</v>
      </c>
      <c r="L456" s="6" t="s">
        <v>91</v>
      </c>
      <c r="M456" s="6" t="s">
        <v>52</v>
      </c>
      <c r="N456" s="41">
        <v>12</v>
      </c>
      <c r="O456" s="34">
        <f ca="1">IF(H456="","",J456*(1/INDIRECT($H456))/INDEX('Fixed inputs'!$D$65:$D$69,MATCH($C456,'Fixed inputs'!$B$65:$B$69,0)))</f>
        <v>0.1277139208173691</v>
      </c>
      <c r="P456" s="35">
        <f ca="1">IF(L456="","",N456*(1/(INDIRECT($L456))/INDEX('Fixed inputs'!$D$65:$D$69,MATCH($C456,'Fixed inputs'!$B$65:$B$69,0))))</f>
        <v>0.2554278416347382</v>
      </c>
      <c r="Q456" s="36">
        <f t="shared" ref="Q456:Q475" ca="1" si="38">SUM(O456,P456)</f>
        <v>0.38314176245210729</v>
      </c>
      <c r="R456" s="9"/>
    </row>
    <row r="457" spans="3:18" x14ac:dyDescent="0.6">
      <c r="C457" s="25" t="s">
        <v>8</v>
      </c>
      <c r="D457" s="26" t="s">
        <v>53</v>
      </c>
      <c r="E457" s="26">
        <f t="shared" si="37"/>
        <v>2025</v>
      </c>
      <c r="F457" s="27" t="str">
        <f t="shared" si="37"/>
        <v>Q2</v>
      </c>
      <c r="G457" s="18" t="s">
        <v>65</v>
      </c>
      <c r="H457" s="6" t="s">
        <v>91</v>
      </c>
      <c r="I457" s="6" t="s">
        <v>52</v>
      </c>
      <c r="J457" s="41">
        <v>6</v>
      </c>
      <c r="K457" s="18" t="s">
        <v>66</v>
      </c>
      <c r="L457" s="6" t="s">
        <v>91</v>
      </c>
      <c r="M457" s="6" t="s">
        <v>52</v>
      </c>
      <c r="N457" s="41">
        <v>12</v>
      </c>
      <c r="O457" s="34">
        <f ca="1">IF(H457="","",J457*(1/INDIRECT($H457))/INDEX('Fixed inputs'!$D$65:$D$69,MATCH($C457,'Fixed inputs'!$B$65:$B$69,0)))</f>
        <v>0.1277139208173691</v>
      </c>
      <c r="P457" s="35">
        <f ca="1">IF(L457="","",N457*(1/(INDIRECT($L457))/INDEX('Fixed inputs'!$D$65:$D$69,MATCH($C457,'Fixed inputs'!$B$65:$B$69,0))))</f>
        <v>0.2554278416347382</v>
      </c>
      <c r="Q457" s="36">
        <f t="shared" ca="1" si="38"/>
        <v>0.38314176245210729</v>
      </c>
      <c r="R457" s="9"/>
    </row>
    <row r="458" spans="3:18" x14ac:dyDescent="0.6">
      <c r="C458" s="25" t="s">
        <v>8</v>
      </c>
      <c r="D458" s="26" t="s">
        <v>53</v>
      </c>
      <c r="E458" s="26">
        <f t="shared" si="37"/>
        <v>2025</v>
      </c>
      <c r="F458" s="27" t="str">
        <f t="shared" si="37"/>
        <v>Q3</v>
      </c>
      <c r="G458" s="18" t="s">
        <v>65</v>
      </c>
      <c r="H458" s="6" t="s">
        <v>91</v>
      </c>
      <c r="I458" s="6" t="s">
        <v>52</v>
      </c>
      <c r="J458" s="41">
        <v>6</v>
      </c>
      <c r="K458" s="18" t="s">
        <v>66</v>
      </c>
      <c r="L458" s="6" t="s">
        <v>91</v>
      </c>
      <c r="M458" s="6" t="s">
        <v>52</v>
      </c>
      <c r="N458" s="41">
        <v>12</v>
      </c>
      <c r="O458" s="34">
        <f ca="1">IF(H458="","",J458*(1/INDIRECT($H458))/INDEX('Fixed inputs'!$D$65:$D$69,MATCH($C458,'Fixed inputs'!$B$65:$B$69,0)))</f>
        <v>0.1277139208173691</v>
      </c>
      <c r="P458" s="35">
        <f ca="1">IF(L458="","",N458*(1/(INDIRECT($L458))/INDEX('Fixed inputs'!$D$65:$D$69,MATCH($C458,'Fixed inputs'!$B$65:$B$69,0))))</f>
        <v>0.2554278416347382</v>
      </c>
      <c r="Q458" s="36">
        <f t="shared" ca="1" si="38"/>
        <v>0.38314176245210729</v>
      </c>
      <c r="R458" s="9"/>
    </row>
    <row r="459" spans="3:18" x14ac:dyDescent="0.6">
      <c r="C459" s="25" t="s">
        <v>8</v>
      </c>
      <c r="D459" s="26" t="s">
        <v>53</v>
      </c>
      <c r="E459" s="26">
        <f t="shared" si="37"/>
        <v>2025</v>
      </c>
      <c r="F459" s="27" t="str">
        <f t="shared" si="37"/>
        <v>Q4</v>
      </c>
      <c r="G459" s="18" t="s">
        <v>65</v>
      </c>
      <c r="H459" s="6" t="s">
        <v>91</v>
      </c>
      <c r="I459" s="6" t="s">
        <v>52</v>
      </c>
      <c r="J459" s="41">
        <v>6</v>
      </c>
      <c r="K459" s="18" t="s">
        <v>66</v>
      </c>
      <c r="L459" s="6" t="s">
        <v>91</v>
      </c>
      <c r="M459" s="6" t="s">
        <v>52</v>
      </c>
      <c r="N459" s="41">
        <v>12</v>
      </c>
      <c r="O459" s="34">
        <f ca="1">IF(H459="","",J459*(1/INDIRECT($H459))/INDEX('Fixed inputs'!$D$65:$D$69,MATCH($C459,'Fixed inputs'!$B$65:$B$69,0)))</f>
        <v>0.1277139208173691</v>
      </c>
      <c r="P459" s="35">
        <f ca="1">IF(L459="","",N459*(1/(INDIRECT($L459))/INDEX('Fixed inputs'!$D$65:$D$69,MATCH($C459,'Fixed inputs'!$B$65:$B$69,0))))</f>
        <v>0.2554278416347382</v>
      </c>
      <c r="Q459" s="36">
        <f t="shared" ca="1" si="38"/>
        <v>0.38314176245210729</v>
      </c>
      <c r="R459" s="9"/>
    </row>
    <row r="460" spans="3:18" x14ac:dyDescent="0.6">
      <c r="C460" s="25" t="s">
        <v>8</v>
      </c>
      <c r="D460" s="26" t="s">
        <v>53</v>
      </c>
      <c r="E460" s="26">
        <f t="shared" si="37"/>
        <v>2026</v>
      </c>
      <c r="F460" s="27" t="str">
        <f t="shared" si="37"/>
        <v>Q1</v>
      </c>
      <c r="G460" s="18" t="s">
        <v>65</v>
      </c>
      <c r="H460" s="6" t="s">
        <v>91</v>
      </c>
      <c r="I460" s="6" t="s">
        <v>52</v>
      </c>
      <c r="J460" s="41">
        <v>6</v>
      </c>
      <c r="K460" s="18" t="s">
        <v>66</v>
      </c>
      <c r="L460" s="6" t="s">
        <v>91</v>
      </c>
      <c r="M460" s="6" t="s">
        <v>52</v>
      </c>
      <c r="N460" s="41">
        <v>12</v>
      </c>
      <c r="O460" s="34">
        <f ca="1">IF(H460="","",J460*(1/INDIRECT($H460))/INDEX('Fixed inputs'!$D$65:$D$69,MATCH($C460,'Fixed inputs'!$B$65:$B$69,0)))</f>
        <v>0.1277139208173691</v>
      </c>
      <c r="P460" s="35">
        <f ca="1">IF(L460="","",N460*(1/(INDIRECT($L460))/INDEX('Fixed inputs'!$D$65:$D$69,MATCH($C460,'Fixed inputs'!$B$65:$B$69,0))))</f>
        <v>0.2554278416347382</v>
      </c>
      <c r="Q460" s="36">
        <f t="shared" ca="1" si="38"/>
        <v>0.38314176245210729</v>
      </c>
      <c r="R460" s="9"/>
    </row>
    <row r="461" spans="3:18" x14ac:dyDescent="0.6">
      <c r="C461" s="25" t="s">
        <v>8</v>
      </c>
      <c r="D461" s="26" t="s">
        <v>53</v>
      </c>
      <c r="E461" s="26">
        <f t="shared" si="37"/>
        <v>2026</v>
      </c>
      <c r="F461" s="27" t="str">
        <f t="shared" si="37"/>
        <v>Q2</v>
      </c>
      <c r="G461" s="18" t="s">
        <v>65</v>
      </c>
      <c r="H461" s="6" t="s">
        <v>91</v>
      </c>
      <c r="I461" s="6" t="s">
        <v>52</v>
      </c>
      <c r="J461" s="41">
        <v>6</v>
      </c>
      <c r="K461" s="18" t="s">
        <v>66</v>
      </c>
      <c r="L461" s="6" t="s">
        <v>91</v>
      </c>
      <c r="M461" s="6" t="s">
        <v>52</v>
      </c>
      <c r="N461" s="41">
        <v>12</v>
      </c>
      <c r="O461" s="34">
        <f ca="1">IF(H461="","",J461*(1/INDIRECT($H461))/INDEX('Fixed inputs'!$D$65:$D$69,MATCH($C461,'Fixed inputs'!$B$65:$B$69,0)))</f>
        <v>0.1277139208173691</v>
      </c>
      <c r="P461" s="35">
        <f ca="1">IF(L461="","",N461*(1/(INDIRECT($L461))/INDEX('Fixed inputs'!$D$65:$D$69,MATCH($C461,'Fixed inputs'!$B$65:$B$69,0))))</f>
        <v>0.2554278416347382</v>
      </c>
      <c r="Q461" s="36">
        <f t="shared" ca="1" si="38"/>
        <v>0.38314176245210729</v>
      </c>
      <c r="R461" s="9"/>
    </row>
    <row r="462" spans="3:18" x14ac:dyDescent="0.6">
      <c r="C462" s="25" t="s">
        <v>8</v>
      </c>
      <c r="D462" s="26" t="s">
        <v>53</v>
      </c>
      <c r="E462" s="26">
        <f t="shared" si="37"/>
        <v>2026</v>
      </c>
      <c r="F462" s="27" t="str">
        <f t="shared" si="37"/>
        <v>Q3</v>
      </c>
      <c r="G462" s="18" t="s">
        <v>65</v>
      </c>
      <c r="H462" s="6" t="s">
        <v>91</v>
      </c>
      <c r="I462" s="6" t="s">
        <v>52</v>
      </c>
      <c r="J462" s="41">
        <v>6</v>
      </c>
      <c r="K462" s="18" t="s">
        <v>66</v>
      </c>
      <c r="L462" s="6" t="s">
        <v>91</v>
      </c>
      <c r="M462" s="6" t="s">
        <v>52</v>
      </c>
      <c r="N462" s="41">
        <v>12</v>
      </c>
      <c r="O462" s="34">
        <f ca="1">IF(H462="","",J462*(1/INDIRECT($H462))/INDEX('Fixed inputs'!$D$65:$D$69,MATCH($C462,'Fixed inputs'!$B$65:$B$69,0)))</f>
        <v>0.1277139208173691</v>
      </c>
      <c r="P462" s="35">
        <f ca="1">IF(L462="","",N462*(1/(INDIRECT($L462))/INDEX('Fixed inputs'!$D$65:$D$69,MATCH($C462,'Fixed inputs'!$B$65:$B$69,0))))</f>
        <v>0.2554278416347382</v>
      </c>
      <c r="Q462" s="36">
        <f t="shared" ca="1" si="38"/>
        <v>0.38314176245210729</v>
      </c>
      <c r="R462" s="9"/>
    </row>
    <row r="463" spans="3:18" x14ac:dyDescent="0.6">
      <c r="C463" s="25" t="s">
        <v>8</v>
      </c>
      <c r="D463" s="26" t="s">
        <v>53</v>
      </c>
      <c r="E463" s="26">
        <f t="shared" si="37"/>
        <v>2026</v>
      </c>
      <c r="F463" s="27" t="str">
        <f t="shared" si="37"/>
        <v>Q4</v>
      </c>
      <c r="G463" s="18" t="s">
        <v>65</v>
      </c>
      <c r="H463" s="6" t="s">
        <v>91</v>
      </c>
      <c r="I463" s="6" t="s">
        <v>52</v>
      </c>
      <c r="J463" s="41">
        <v>6</v>
      </c>
      <c r="K463" s="18" t="s">
        <v>66</v>
      </c>
      <c r="L463" s="6" t="s">
        <v>91</v>
      </c>
      <c r="M463" s="6" t="s">
        <v>52</v>
      </c>
      <c r="N463" s="41">
        <v>12</v>
      </c>
      <c r="O463" s="34">
        <f ca="1">IF(H463="","",J463*(1/INDIRECT($H463))/INDEX('Fixed inputs'!$D$65:$D$69,MATCH($C463,'Fixed inputs'!$B$65:$B$69,0)))</f>
        <v>0.1277139208173691</v>
      </c>
      <c r="P463" s="35">
        <f ca="1">IF(L463="","",N463*(1/(INDIRECT($L463))/INDEX('Fixed inputs'!$D$65:$D$69,MATCH($C463,'Fixed inputs'!$B$65:$B$69,0))))</f>
        <v>0.2554278416347382</v>
      </c>
      <c r="Q463" s="36">
        <f t="shared" ca="1" si="38"/>
        <v>0.38314176245210729</v>
      </c>
      <c r="R463" s="9"/>
    </row>
    <row r="464" spans="3:18" x14ac:dyDescent="0.6">
      <c r="C464" s="25" t="s">
        <v>8</v>
      </c>
      <c r="D464" s="26" t="s">
        <v>53</v>
      </c>
      <c r="E464" s="26">
        <f t="shared" si="37"/>
        <v>2027</v>
      </c>
      <c r="F464" s="27" t="str">
        <f t="shared" si="37"/>
        <v>Q1</v>
      </c>
      <c r="G464" s="18" t="s">
        <v>65</v>
      </c>
      <c r="H464" s="6" t="s">
        <v>91</v>
      </c>
      <c r="I464" s="6" t="s">
        <v>52</v>
      </c>
      <c r="J464" s="41">
        <v>6</v>
      </c>
      <c r="K464" s="18" t="s">
        <v>66</v>
      </c>
      <c r="L464" s="6" t="s">
        <v>91</v>
      </c>
      <c r="M464" s="6" t="s">
        <v>52</v>
      </c>
      <c r="N464" s="41">
        <v>12</v>
      </c>
      <c r="O464" s="34">
        <f ca="1">IF(H464="","",J464*(1/INDIRECT($H464))/INDEX('Fixed inputs'!$D$65:$D$69,MATCH($C464,'Fixed inputs'!$B$65:$B$69,0)))</f>
        <v>0.1277139208173691</v>
      </c>
      <c r="P464" s="35">
        <f ca="1">IF(L464="","",N464*(1/(INDIRECT($L464))/INDEX('Fixed inputs'!$D$65:$D$69,MATCH($C464,'Fixed inputs'!$B$65:$B$69,0))))</f>
        <v>0.2554278416347382</v>
      </c>
      <c r="Q464" s="36">
        <f t="shared" ca="1" si="38"/>
        <v>0.38314176245210729</v>
      </c>
      <c r="R464" s="9"/>
    </row>
    <row r="465" spans="2:18" x14ac:dyDescent="0.6">
      <c r="C465" s="25" t="s">
        <v>8</v>
      </c>
      <c r="D465" s="26" t="s">
        <v>53</v>
      </c>
      <c r="E465" s="26">
        <f t="shared" si="37"/>
        <v>2027</v>
      </c>
      <c r="F465" s="27" t="str">
        <f t="shared" si="37"/>
        <v>Q2</v>
      </c>
      <c r="G465" s="18" t="s">
        <v>65</v>
      </c>
      <c r="H465" s="6" t="s">
        <v>91</v>
      </c>
      <c r="I465" s="6" t="s">
        <v>52</v>
      </c>
      <c r="J465" s="41">
        <v>6</v>
      </c>
      <c r="K465" s="18" t="s">
        <v>66</v>
      </c>
      <c r="L465" s="6" t="s">
        <v>91</v>
      </c>
      <c r="M465" s="6" t="s">
        <v>52</v>
      </c>
      <c r="N465" s="41">
        <v>12</v>
      </c>
      <c r="O465" s="34">
        <f ca="1">IF(H465="","",J465*(1/INDIRECT($H465))/INDEX('Fixed inputs'!$D$65:$D$69,MATCH($C465,'Fixed inputs'!$B$65:$B$69,0)))</f>
        <v>0.1277139208173691</v>
      </c>
      <c r="P465" s="35">
        <f ca="1">IF(L465="","",N465*(1/(INDIRECT($L465))/INDEX('Fixed inputs'!$D$65:$D$69,MATCH($C465,'Fixed inputs'!$B$65:$B$69,0))))</f>
        <v>0.2554278416347382</v>
      </c>
      <c r="Q465" s="36">
        <f t="shared" ca="1" si="38"/>
        <v>0.38314176245210729</v>
      </c>
      <c r="R465" s="9"/>
    </row>
    <row r="466" spans="2:18" x14ac:dyDescent="0.6">
      <c r="C466" s="25" t="s">
        <v>8</v>
      </c>
      <c r="D466" s="26" t="s">
        <v>53</v>
      </c>
      <c r="E466" s="26">
        <f t="shared" si="37"/>
        <v>2027</v>
      </c>
      <c r="F466" s="27" t="str">
        <f t="shared" si="37"/>
        <v>Q3</v>
      </c>
      <c r="G466" s="18" t="s">
        <v>65</v>
      </c>
      <c r="H466" s="6" t="s">
        <v>91</v>
      </c>
      <c r="I466" s="6" t="s">
        <v>52</v>
      </c>
      <c r="J466" s="41">
        <v>6</v>
      </c>
      <c r="K466" s="18" t="s">
        <v>66</v>
      </c>
      <c r="L466" s="6" t="s">
        <v>91</v>
      </c>
      <c r="M466" s="6" t="s">
        <v>52</v>
      </c>
      <c r="N466" s="41">
        <v>12</v>
      </c>
      <c r="O466" s="34">
        <f ca="1">IF(H466="","",J466*(1/INDIRECT($H466))/INDEX('Fixed inputs'!$D$65:$D$69,MATCH($C466,'Fixed inputs'!$B$65:$B$69,0)))</f>
        <v>0.1277139208173691</v>
      </c>
      <c r="P466" s="35">
        <f ca="1">IF(L466="","",N466*(1/(INDIRECT($L466))/INDEX('Fixed inputs'!$D$65:$D$69,MATCH($C466,'Fixed inputs'!$B$65:$B$69,0))))</f>
        <v>0.2554278416347382</v>
      </c>
      <c r="Q466" s="36">
        <f t="shared" ca="1" si="38"/>
        <v>0.38314176245210729</v>
      </c>
      <c r="R466" s="9"/>
    </row>
    <row r="467" spans="2:18" x14ac:dyDescent="0.6">
      <c r="C467" s="25" t="s">
        <v>8</v>
      </c>
      <c r="D467" s="26" t="s">
        <v>53</v>
      </c>
      <c r="E467" s="26">
        <f t="shared" si="37"/>
        <v>2027</v>
      </c>
      <c r="F467" s="27" t="str">
        <f t="shared" si="37"/>
        <v>Q4</v>
      </c>
      <c r="G467" s="18" t="s">
        <v>65</v>
      </c>
      <c r="H467" s="6" t="s">
        <v>91</v>
      </c>
      <c r="I467" s="6" t="s">
        <v>52</v>
      </c>
      <c r="J467" s="41">
        <v>6</v>
      </c>
      <c r="K467" s="18" t="s">
        <v>66</v>
      </c>
      <c r="L467" s="6" t="s">
        <v>91</v>
      </c>
      <c r="M467" s="6" t="s">
        <v>52</v>
      </c>
      <c r="N467" s="41">
        <v>12</v>
      </c>
      <c r="O467" s="34">
        <f ca="1">IF(H467="","",J467*(1/INDIRECT($H467))/INDEX('Fixed inputs'!$D$65:$D$69,MATCH($C467,'Fixed inputs'!$B$65:$B$69,0)))</f>
        <v>0.1277139208173691</v>
      </c>
      <c r="P467" s="35">
        <f ca="1">IF(L467="","",N467*(1/(INDIRECT($L467))/INDEX('Fixed inputs'!$D$65:$D$69,MATCH($C467,'Fixed inputs'!$B$65:$B$69,0))))</f>
        <v>0.2554278416347382</v>
      </c>
      <c r="Q467" s="36">
        <f t="shared" ca="1" si="38"/>
        <v>0.38314176245210729</v>
      </c>
      <c r="R467" s="9"/>
    </row>
    <row r="468" spans="2:18" x14ac:dyDescent="0.6">
      <c r="C468" s="25" t="s">
        <v>8</v>
      </c>
      <c r="D468" s="26" t="s">
        <v>53</v>
      </c>
      <c r="E468" s="26">
        <f t="shared" si="37"/>
        <v>2028</v>
      </c>
      <c r="F468" s="27" t="str">
        <f t="shared" si="37"/>
        <v>Q1</v>
      </c>
      <c r="G468" s="18" t="s">
        <v>65</v>
      </c>
      <c r="H468" s="6" t="s">
        <v>91</v>
      </c>
      <c r="I468" s="6" t="s">
        <v>52</v>
      </c>
      <c r="J468" s="41">
        <v>6</v>
      </c>
      <c r="K468" s="18" t="s">
        <v>66</v>
      </c>
      <c r="L468" s="6" t="s">
        <v>91</v>
      </c>
      <c r="M468" s="6" t="s">
        <v>52</v>
      </c>
      <c r="N468" s="41">
        <v>12</v>
      </c>
      <c r="O468" s="34">
        <f ca="1">IF(H468="","",J468*(1/INDIRECT($H468))/INDEX('Fixed inputs'!$D$65:$D$69,MATCH($C468,'Fixed inputs'!$B$65:$B$69,0)))</f>
        <v>0.1277139208173691</v>
      </c>
      <c r="P468" s="35">
        <f ca="1">IF(L468="","",N468*(1/(INDIRECT($L468))/INDEX('Fixed inputs'!$D$65:$D$69,MATCH($C468,'Fixed inputs'!$B$65:$B$69,0))))</f>
        <v>0.2554278416347382</v>
      </c>
      <c r="Q468" s="36">
        <f t="shared" ca="1" si="38"/>
        <v>0.38314176245210729</v>
      </c>
      <c r="R468" s="9"/>
    </row>
    <row r="469" spans="2:18" x14ac:dyDescent="0.6">
      <c r="C469" s="25" t="s">
        <v>8</v>
      </c>
      <c r="D469" s="26" t="s">
        <v>53</v>
      </c>
      <c r="E469" s="26">
        <f t="shared" si="37"/>
        <v>2028</v>
      </c>
      <c r="F469" s="27" t="str">
        <f t="shared" si="37"/>
        <v>Q2</v>
      </c>
      <c r="G469" s="18" t="s">
        <v>65</v>
      </c>
      <c r="H469" s="6" t="s">
        <v>91</v>
      </c>
      <c r="I469" s="6" t="s">
        <v>52</v>
      </c>
      <c r="J469" s="41">
        <v>6</v>
      </c>
      <c r="K469" s="18" t="s">
        <v>66</v>
      </c>
      <c r="L469" s="6" t="s">
        <v>91</v>
      </c>
      <c r="M469" s="6" t="s">
        <v>52</v>
      </c>
      <c r="N469" s="41">
        <v>12</v>
      </c>
      <c r="O469" s="34">
        <f ca="1">IF(H469="","",J469*(1/INDIRECT($H469))/INDEX('Fixed inputs'!$D$65:$D$69,MATCH($C469,'Fixed inputs'!$B$65:$B$69,0)))</f>
        <v>0.1277139208173691</v>
      </c>
      <c r="P469" s="35">
        <f ca="1">IF(L469="","",N469*(1/(INDIRECT($L469))/INDEX('Fixed inputs'!$D$65:$D$69,MATCH($C469,'Fixed inputs'!$B$65:$B$69,0))))</f>
        <v>0.2554278416347382</v>
      </c>
      <c r="Q469" s="36">
        <f t="shared" ca="1" si="38"/>
        <v>0.38314176245210729</v>
      </c>
      <c r="R469" s="9"/>
    </row>
    <row r="470" spans="2:18" x14ac:dyDescent="0.6">
      <c r="C470" s="25" t="s">
        <v>8</v>
      </c>
      <c r="D470" s="26" t="s">
        <v>53</v>
      </c>
      <c r="E470" s="26">
        <f t="shared" si="37"/>
        <v>2028</v>
      </c>
      <c r="F470" s="27" t="str">
        <f t="shared" si="37"/>
        <v>Q3</v>
      </c>
      <c r="G470" s="18" t="s">
        <v>65</v>
      </c>
      <c r="H470" s="6" t="s">
        <v>91</v>
      </c>
      <c r="I470" s="6" t="s">
        <v>52</v>
      </c>
      <c r="J470" s="41">
        <v>6</v>
      </c>
      <c r="K470" s="18" t="s">
        <v>66</v>
      </c>
      <c r="L470" s="6" t="s">
        <v>91</v>
      </c>
      <c r="M470" s="6" t="s">
        <v>52</v>
      </c>
      <c r="N470" s="41">
        <v>12</v>
      </c>
      <c r="O470" s="34">
        <f ca="1">IF(H470="","",J470*(1/INDIRECT($H470))/INDEX('Fixed inputs'!$D$65:$D$69,MATCH($C470,'Fixed inputs'!$B$65:$B$69,0)))</f>
        <v>0.1277139208173691</v>
      </c>
      <c r="P470" s="35">
        <f ca="1">IF(L470="","",N470*(1/(INDIRECT($L470))/INDEX('Fixed inputs'!$D$65:$D$69,MATCH($C470,'Fixed inputs'!$B$65:$B$69,0))))</f>
        <v>0.2554278416347382</v>
      </c>
      <c r="Q470" s="36">
        <f t="shared" ca="1" si="38"/>
        <v>0.38314176245210729</v>
      </c>
      <c r="R470" s="9"/>
    </row>
    <row r="471" spans="2:18" x14ac:dyDescent="0.6">
      <c r="C471" s="25" t="s">
        <v>8</v>
      </c>
      <c r="D471" s="26" t="s">
        <v>53</v>
      </c>
      <c r="E471" s="26">
        <f t="shared" ref="E471:F475" si="39">E419</f>
        <v>2028</v>
      </c>
      <c r="F471" s="27" t="str">
        <f t="shared" si="39"/>
        <v>Q4</v>
      </c>
      <c r="G471" s="18" t="s">
        <v>65</v>
      </c>
      <c r="H471" s="6" t="s">
        <v>91</v>
      </c>
      <c r="I471" s="6" t="s">
        <v>52</v>
      </c>
      <c r="J471" s="41">
        <v>6</v>
      </c>
      <c r="K471" s="18" t="s">
        <v>66</v>
      </c>
      <c r="L471" s="6" t="s">
        <v>91</v>
      </c>
      <c r="M471" s="6" t="s">
        <v>52</v>
      </c>
      <c r="N471" s="41">
        <v>12</v>
      </c>
      <c r="O471" s="34">
        <f ca="1">IF(H471="","",J471*(1/INDIRECT($H471))/INDEX('Fixed inputs'!$D$65:$D$69,MATCH($C471,'Fixed inputs'!$B$65:$B$69,0)))</f>
        <v>0.1277139208173691</v>
      </c>
      <c r="P471" s="35">
        <f ca="1">IF(L471="","",N471*(1/(INDIRECT($L471))/INDEX('Fixed inputs'!$D$65:$D$69,MATCH($C471,'Fixed inputs'!$B$65:$B$69,0))))</f>
        <v>0.2554278416347382</v>
      </c>
      <c r="Q471" s="36">
        <f t="shared" ca="1" si="38"/>
        <v>0.38314176245210729</v>
      </c>
      <c r="R471" s="9"/>
    </row>
    <row r="472" spans="2:18" x14ac:dyDescent="0.6">
      <c r="C472" s="25" t="s">
        <v>8</v>
      </c>
      <c r="D472" s="26" t="s">
        <v>53</v>
      </c>
      <c r="E472" s="26">
        <f t="shared" si="39"/>
        <v>2029</v>
      </c>
      <c r="F472" s="27" t="str">
        <f t="shared" si="39"/>
        <v>Q1</v>
      </c>
      <c r="G472" s="18" t="s">
        <v>65</v>
      </c>
      <c r="H472" s="6" t="s">
        <v>91</v>
      </c>
      <c r="I472" s="6" t="s">
        <v>52</v>
      </c>
      <c r="J472" s="41">
        <v>6</v>
      </c>
      <c r="K472" s="18" t="s">
        <v>66</v>
      </c>
      <c r="L472" s="6" t="s">
        <v>91</v>
      </c>
      <c r="M472" s="6" t="s">
        <v>52</v>
      </c>
      <c r="N472" s="41">
        <v>12</v>
      </c>
      <c r="O472" s="34">
        <f ca="1">IF(H472="","",J472*(1/INDIRECT($H472))/INDEX('Fixed inputs'!$D$65:$D$69,MATCH($C472,'Fixed inputs'!$B$65:$B$69,0)))</f>
        <v>0.1277139208173691</v>
      </c>
      <c r="P472" s="35">
        <f ca="1">IF(L472="","",N472*(1/(INDIRECT($L472))/INDEX('Fixed inputs'!$D$65:$D$69,MATCH($C472,'Fixed inputs'!$B$65:$B$69,0))))</f>
        <v>0.2554278416347382</v>
      </c>
      <c r="Q472" s="36">
        <f t="shared" ca="1" si="38"/>
        <v>0.38314176245210729</v>
      </c>
      <c r="R472" s="9"/>
    </row>
    <row r="473" spans="2:18" x14ac:dyDescent="0.6">
      <c r="C473" s="25" t="s">
        <v>8</v>
      </c>
      <c r="D473" s="26" t="s">
        <v>53</v>
      </c>
      <c r="E473" s="26">
        <f t="shared" si="39"/>
        <v>2029</v>
      </c>
      <c r="F473" s="27" t="str">
        <f t="shared" si="39"/>
        <v>Q2</v>
      </c>
      <c r="G473" s="18" t="s">
        <v>65</v>
      </c>
      <c r="H473" s="6" t="s">
        <v>91</v>
      </c>
      <c r="I473" s="6" t="s">
        <v>52</v>
      </c>
      <c r="J473" s="41">
        <v>6</v>
      </c>
      <c r="K473" s="18" t="s">
        <v>66</v>
      </c>
      <c r="L473" s="6" t="s">
        <v>91</v>
      </c>
      <c r="M473" s="6" t="s">
        <v>52</v>
      </c>
      <c r="N473" s="41">
        <v>12</v>
      </c>
      <c r="O473" s="34">
        <f ca="1">IF(H473="","",J473*(1/INDIRECT($H473))/INDEX('Fixed inputs'!$D$65:$D$69,MATCH($C473,'Fixed inputs'!$B$65:$B$69,0)))</f>
        <v>0.1277139208173691</v>
      </c>
      <c r="P473" s="35">
        <f ca="1">IF(L473="","",N473*(1/(INDIRECT($L473))/INDEX('Fixed inputs'!$D$65:$D$69,MATCH($C473,'Fixed inputs'!$B$65:$B$69,0))))</f>
        <v>0.2554278416347382</v>
      </c>
      <c r="Q473" s="36">
        <f t="shared" ca="1" si="38"/>
        <v>0.38314176245210729</v>
      </c>
      <c r="R473" s="9"/>
    </row>
    <row r="474" spans="2:18" x14ac:dyDescent="0.6">
      <c r="C474" s="25" t="s">
        <v>8</v>
      </c>
      <c r="D474" s="26" t="s">
        <v>53</v>
      </c>
      <c r="E474" s="26">
        <f t="shared" si="39"/>
        <v>2029</v>
      </c>
      <c r="F474" s="27" t="str">
        <f t="shared" si="39"/>
        <v>Q3</v>
      </c>
      <c r="G474" s="18" t="s">
        <v>65</v>
      </c>
      <c r="H474" s="6" t="s">
        <v>91</v>
      </c>
      <c r="I474" s="6" t="s">
        <v>52</v>
      </c>
      <c r="J474" s="41">
        <v>6</v>
      </c>
      <c r="K474" s="18" t="s">
        <v>66</v>
      </c>
      <c r="L474" s="6" t="s">
        <v>91</v>
      </c>
      <c r="M474" s="6" t="s">
        <v>52</v>
      </c>
      <c r="N474" s="41">
        <v>12</v>
      </c>
      <c r="O474" s="34">
        <f ca="1">IF(H474="","",J474*(1/INDIRECT($H474))/INDEX('Fixed inputs'!$D$65:$D$69,MATCH($C474,'Fixed inputs'!$B$65:$B$69,0)))</f>
        <v>0.1277139208173691</v>
      </c>
      <c r="P474" s="35">
        <f ca="1">IF(L474="","",N474*(1/(INDIRECT($L474))/INDEX('Fixed inputs'!$D$65:$D$69,MATCH($C474,'Fixed inputs'!$B$65:$B$69,0))))</f>
        <v>0.2554278416347382</v>
      </c>
      <c r="Q474" s="36">
        <f t="shared" ca="1" si="38"/>
        <v>0.38314176245210729</v>
      </c>
      <c r="R474" s="9"/>
    </row>
    <row r="475" spans="2:18" x14ac:dyDescent="0.6">
      <c r="C475" s="28" t="s">
        <v>8</v>
      </c>
      <c r="D475" s="23" t="s">
        <v>53</v>
      </c>
      <c r="E475" s="23">
        <f t="shared" si="39"/>
        <v>2029</v>
      </c>
      <c r="F475" s="29" t="str">
        <f t="shared" si="39"/>
        <v>Q4</v>
      </c>
      <c r="G475" s="15" t="s">
        <v>65</v>
      </c>
      <c r="H475" s="19" t="s">
        <v>91</v>
      </c>
      <c r="I475" s="19" t="s">
        <v>52</v>
      </c>
      <c r="J475" s="42">
        <v>6</v>
      </c>
      <c r="K475" s="15" t="s">
        <v>66</v>
      </c>
      <c r="L475" s="19" t="s">
        <v>91</v>
      </c>
      <c r="M475" s="19" t="s">
        <v>52</v>
      </c>
      <c r="N475" s="42">
        <v>12</v>
      </c>
      <c r="O475" s="37">
        <f ca="1">IF(H475="","",J475*(1/INDIRECT($H475))/INDEX('Fixed inputs'!$D$65:$D$69,MATCH($C475,'Fixed inputs'!$B$65:$B$69,0)))</f>
        <v>0.1277139208173691</v>
      </c>
      <c r="P475" s="24">
        <f ca="1">IF(L475="","",N475*(1/(INDIRECT($L475))/INDEX('Fixed inputs'!$D$65:$D$69,MATCH($C475,'Fixed inputs'!$B$65:$B$69,0))))</f>
        <v>0.2554278416347382</v>
      </c>
      <c r="Q475" s="38">
        <f t="shared" ca="1" si="38"/>
        <v>0.38314176245210729</v>
      </c>
      <c r="R475" s="9"/>
    </row>
    <row r="476" spans="2:18" x14ac:dyDescent="0.6">
      <c r="B476" s="5">
        <f>INDEX('Fixed inputs'!$I$8:$I$19,MATCH(F476,'Fixed inputs'!$J$8:$J$19,0))</f>
        <v>1</v>
      </c>
      <c r="C476" s="25" t="s">
        <v>67</v>
      </c>
      <c r="D476" s="26" t="s">
        <v>34</v>
      </c>
      <c r="E476" s="26">
        <v>2017</v>
      </c>
      <c r="F476" s="27" t="s">
        <v>134</v>
      </c>
      <c r="G476" s="18" t="s">
        <v>105</v>
      </c>
      <c r="H476" s="6" t="s">
        <v>93</v>
      </c>
      <c r="I476" s="6" t="s">
        <v>68</v>
      </c>
      <c r="J476" s="134">
        <v>18.021947795772004</v>
      </c>
      <c r="K476" s="18"/>
      <c r="L476" s="6"/>
      <c r="M476" s="6"/>
      <c r="N476" s="41"/>
      <c r="O476" s="34">
        <f ca="1">J476/'Fixed inputs'!$D$69*(1/INDIRECT($H476))</f>
        <v>5.0060966099366677</v>
      </c>
      <c r="P476" s="35" t="str">
        <f>IF(L476="","",N476*INDEX(rngFXtoEUr,MATCH(L476,rngCurrencies,0))/INDEX('Fixed inputs'!$D$65:$D$69,MATCH($C476,'Fixed inputs'!$B$65:$B$69,0)))</f>
        <v/>
      </c>
      <c r="Q476" s="157">
        <f t="shared" ref="Q476:Q539" ca="1" si="40">SUM(O476,P476)</f>
        <v>5.0060966099366677</v>
      </c>
      <c r="R476" s="9"/>
    </row>
    <row r="477" spans="2:18" x14ac:dyDescent="0.6">
      <c r="B477" s="5">
        <f>INDEX('Fixed inputs'!$I$8:$I$19,MATCH(F477,'Fixed inputs'!$J$8:$J$19,0))</f>
        <v>2</v>
      </c>
      <c r="C477" s="25" t="s">
        <v>67</v>
      </c>
      <c r="D477" s="26" t="s">
        <v>34</v>
      </c>
      <c r="E477" s="26">
        <v>2017</v>
      </c>
      <c r="F477" s="27" t="s">
        <v>135</v>
      </c>
      <c r="G477" s="18" t="s">
        <v>105</v>
      </c>
      <c r="H477" s="6" t="s">
        <v>93</v>
      </c>
      <c r="I477" s="6" t="s">
        <v>68</v>
      </c>
      <c r="J477" s="134">
        <v>20.596505514085504</v>
      </c>
      <c r="K477" s="18"/>
      <c r="L477" s="6"/>
      <c r="M477" s="6"/>
      <c r="N477" s="41"/>
      <c r="O477" s="34">
        <f ca="1">J477/'Fixed inputs'!$D$69*(1/INDIRECT($H477))</f>
        <v>5.7212515316904176</v>
      </c>
      <c r="P477" s="35" t="str">
        <f>IF(L477="","",N477*INDEX(rngFXtoEUr,MATCH(L477,rngCurrencies,0))/INDEX('Fixed inputs'!$D$65:$D$69,MATCH($C477,'Fixed inputs'!$B$65:$B$69,0)))</f>
        <v/>
      </c>
      <c r="Q477" s="157">
        <f t="shared" ca="1" si="40"/>
        <v>5.7212515316904176</v>
      </c>
      <c r="R477" s="9"/>
    </row>
    <row r="478" spans="2:18" x14ac:dyDescent="0.6">
      <c r="B478" s="5">
        <f>INDEX('Fixed inputs'!$I$8:$I$19,MATCH(F478,'Fixed inputs'!$J$8:$J$19,0))</f>
        <v>3</v>
      </c>
      <c r="C478" s="25" t="s">
        <v>67</v>
      </c>
      <c r="D478" s="26" t="s">
        <v>34</v>
      </c>
      <c r="E478" s="26">
        <v>2017</v>
      </c>
      <c r="F478" s="27" t="s">
        <v>136</v>
      </c>
      <c r="G478" s="18" t="s">
        <v>105</v>
      </c>
      <c r="H478" s="6" t="s">
        <v>93</v>
      </c>
      <c r="I478" s="6" t="s">
        <v>68</v>
      </c>
      <c r="J478" s="134">
        <v>15.447381323943</v>
      </c>
      <c r="K478" s="18"/>
      <c r="L478" s="6"/>
      <c r="M478" s="6"/>
      <c r="N478" s="41"/>
      <c r="O478" s="34">
        <f ca="1">J478/'Fixed inputs'!$D$69*(1/INDIRECT($H478))</f>
        <v>4.2909392566508338</v>
      </c>
      <c r="P478" s="35" t="str">
        <f>IF(L478="","",N478*INDEX(rngFXtoEUr,MATCH(L478,rngCurrencies,0))/INDEX('Fixed inputs'!$D$65:$D$69,MATCH($C478,'Fixed inputs'!$B$65:$B$69,0)))</f>
        <v/>
      </c>
      <c r="Q478" s="157">
        <f t="shared" ca="1" si="40"/>
        <v>4.2909392566508338</v>
      </c>
      <c r="R478" s="9"/>
    </row>
    <row r="479" spans="2:18" x14ac:dyDescent="0.6">
      <c r="B479" s="5">
        <f>INDEX('Fixed inputs'!$I$8:$I$19,MATCH(F479,'Fixed inputs'!$J$8:$J$19,0))</f>
        <v>4</v>
      </c>
      <c r="C479" s="25" t="s">
        <v>67</v>
      </c>
      <c r="D479" s="26" t="s">
        <v>34</v>
      </c>
      <c r="E479" s="26">
        <v>2017</v>
      </c>
      <c r="F479" s="27" t="s">
        <v>137</v>
      </c>
      <c r="G479" s="18" t="s">
        <v>105</v>
      </c>
      <c r="H479" s="6" t="s">
        <v>93</v>
      </c>
      <c r="I479" s="6" t="s">
        <v>68</v>
      </c>
      <c r="J479" s="134">
        <v>5.7927701848574999</v>
      </c>
      <c r="K479" s="18"/>
      <c r="L479" s="6"/>
      <c r="M479" s="6"/>
      <c r="N479" s="41"/>
      <c r="O479" s="34">
        <f ca="1">J479/'Fixed inputs'!$D$69*(1/INDIRECT($H479))</f>
        <v>1.6091028291270832</v>
      </c>
      <c r="P479" s="35" t="str">
        <f>IF(L479="","",N479*INDEX(rngFXtoEUr,MATCH(L479,rngCurrencies,0))/INDEX('Fixed inputs'!$D$65:$D$69,MATCH($C479,'Fixed inputs'!$B$65:$B$69,0)))</f>
        <v/>
      </c>
      <c r="Q479" s="157">
        <f t="shared" ca="1" si="40"/>
        <v>1.6091028291270832</v>
      </c>
      <c r="R479" s="9"/>
    </row>
    <row r="480" spans="2:18" x14ac:dyDescent="0.6">
      <c r="B480" s="5">
        <f>INDEX('Fixed inputs'!$I$8:$I$19,MATCH(F480,'Fixed inputs'!$J$8:$J$19,0))</f>
        <v>5</v>
      </c>
      <c r="C480" s="25" t="s">
        <v>67</v>
      </c>
      <c r="D480" s="26" t="s">
        <v>34</v>
      </c>
      <c r="E480" s="26">
        <v>2017</v>
      </c>
      <c r="F480" s="27" t="s">
        <v>138</v>
      </c>
      <c r="G480" s="18" t="s">
        <v>105</v>
      </c>
      <c r="H480" s="6" t="s">
        <v>93</v>
      </c>
      <c r="I480" s="6" t="s">
        <v>68</v>
      </c>
      <c r="J480" s="134">
        <v>0.43767577500000004</v>
      </c>
      <c r="K480" s="18"/>
      <c r="L480" s="6"/>
      <c r="M480" s="6"/>
      <c r="N480" s="41"/>
      <c r="O480" s="34">
        <f ca="1">J480/'Fixed inputs'!$D$69*(1/INDIRECT($H480))</f>
        <v>0.12157660416666667</v>
      </c>
      <c r="P480" s="35" t="str">
        <f>IF(L480="","",N480*INDEX(rngFXtoEUr,MATCH(L480,rngCurrencies,0))/INDEX('Fixed inputs'!$D$65:$D$69,MATCH($C480,'Fixed inputs'!$B$65:$B$69,0)))</f>
        <v/>
      </c>
      <c r="Q480" s="157">
        <f t="shared" ca="1" si="40"/>
        <v>0.12157660416666667</v>
      </c>
      <c r="R480" s="9"/>
    </row>
    <row r="481" spans="2:18" x14ac:dyDescent="0.6">
      <c r="B481" s="5">
        <f>INDEX('Fixed inputs'!$I$8:$I$19,MATCH(F481,'Fixed inputs'!$J$8:$J$19,0))</f>
        <v>6</v>
      </c>
      <c r="C481" s="25" t="s">
        <v>67</v>
      </c>
      <c r="D481" s="26" t="s">
        <v>34</v>
      </c>
      <c r="E481" s="26">
        <v>2017</v>
      </c>
      <c r="F481" s="27" t="s">
        <v>139</v>
      </c>
      <c r="G481" s="18" t="s">
        <v>105</v>
      </c>
      <c r="H481" s="6" t="s">
        <v>93</v>
      </c>
      <c r="I481" s="6" t="s">
        <v>68</v>
      </c>
      <c r="J481" s="134">
        <v>0.43767577500000004</v>
      </c>
      <c r="K481" s="18"/>
      <c r="L481" s="6"/>
      <c r="M481" s="6"/>
      <c r="N481" s="41"/>
      <c r="O481" s="34">
        <f ca="1">J481/'Fixed inputs'!$D$69*(1/INDIRECT($H481))</f>
        <v>0.12157660416666667</v>
      </c>
      <c r="P481" s="35" t="str">
        <f>IF(L481="","",N481*INDEX(rngFXtoEUr,MATCH(L481,rngCurrencies,0))/INDEX('Fixed inputs'!$D$65:$D$69,MATCH($C481,'Fixed inputs'!$B$65:$B$69,0)))</f>
        <v/>
      </c>
      <c r="Q481" s="157">
        <f t="shared" ca="1" si="40"/>
        <v>0.12157660416666667</v>
      </c>
      <c r="R481" s="9"/>
    </row>
    <row r="482" spans="2:18" x14ac:dyDescent="0.6">
      <c r="B482" s="5">
        <f>INDEX('Fixed inputs'!$I$8:$I$19,MATCH(F482,'Fixed inputs'!$J$8:$J$19,0))</f>
        <v>7</v>
      </c>
      <c r="C482" s="25" t="s">
        <v>67</v>
      </c>
      <c r="D482" s="26" t="s">
        <v>34</v>
      </c>
      <c r="E482" s="26">
        <v>2017</v>
      </c>
      <c r="F482" s="27" t="s">
        <v>140</v>
      </c>
      <c r="G482" s="18" t="s">
        <v>105</v>
      </c>
      <c r="H482" s="6" t="s">
        <v>93</v>
      </c>
      <c r="I482" s="6" t="s">
        <v>68</v>
      </c>
      <c r="J482" s="134">
        <v>0.43767577500000004</v>
      </c>
      <c r="K482" s="18"/>
      <c r="L482" s="6"/>
      <c r="M482" s="6"/>
      <c r="N482" s="41"/>
      <c r="O482" s="34">
        <f ca="1">J482/'Fixed inputs'!$D$69*(1/INDIRECT($H482))</f>
        <v>0.12157660416666667</v>
      </c>
      <c r="P482" s="35" t="str">
        <f>IF(L482="","",N482*INDEX(rngFXtoEUr,MATCH(L482,rngCurrencies,0))/INDEX('Fixed inputs'!$D$65:$D$69,MATCH($C482,'Fixed inputs'!$B$65:$B$69,0)))</f>
        <v/>
      </c>
      <c r="Q482" s="157">
        <f t="shared" ca="1" si="40"/>
        <v>0.12157660416666667</v>
      </c>
      <c r="R482" s="9"/>
    </row>
    <row r="483" spans="2:18" x14ac:dyDescent="0.6">
      <c r="B483" s="5">
        <f>INDEX('Fixed inputs'!$I$8:$I$19,MATCH(F483,'Fixed inputs'!$J$8:$J$19,0))</f>
        <v>8</v>
      </c>
      <c r="C483" s="25" t="s">
        <v>67</v>
      </c>
      <c r="D483" s="26" t="s">
        <v>34</v>
      </c>
      <c r="E483" s="26">
        <v>2017</v>
      </c>
      <c r="F483" s="27" t="s">
        <v>141</v>
      </c>
      <c r="G483" s="18" t="s">
        <v>105</v>
      </c>
      <c r="H483" s="6" t="s">
        <v>93</v>
      </c>
      <c r="I483" s="6" t="s">
        <v>68</v>
      </c>
      <c r="J483" s="134">
        <v>0.43767577500000004</v>
      </c>
      <c r="K483" s="18"/>
      <c r="L483" s="6"/>
      <c r="M483" s="6"/>
      <c r="N483" s="41"/>
      <c r="O483" s="34">
        <f ca="1">J483/'Fixed inputs'!$D$69*(1/INDIRECT($H483))</f>
        <v>0.12157660416666667</v>
      </c>
      <c r="P483" s="35" t="str">
        <f>IF(L483="","",N483*INDEX(rngFXtoEUr,MATCH(L483,rngCurrencies,0))/INDEX('Fixed inputs'!$D$65:$D$69,MATCH($C483,'Fixed inputs'!$B$65:$B$69,0)))</f>
        <v/>
      </c>
      <c r="Q483" s="157">
        <f t="shared" ca="1" si="40"/>
        <v>0.12157660416666667</v>
      </c>
      <c r="R483" s="9"/>
    </row>
    <row r="484" spans="2:18" x14ac:dyDescent="0.6">
      <c r="B484" s="5">
        <f>INDEX('Fixed inputs'!$I$8:$I$19,MATCH(F484,'Fixed inputs'!$J$8:$J$19,0))</f>
        <v>9</v>
      </c>
      <c r="C484" s="25" t="s">
        <v>67</v>
      </c>
      <c r="D484" s="26" t="s">
        <v>34</v>
      </c>
      <c r="E484" s="26">
        <v>2017</v>
      </c>
      <c r="F484" s="27" t="s">
        <v>142</v>
      </c>
      <c r="G484" s="18" t="s">
        <v>105</v>
      </c>
      <c r="H484" s="6" t="s">
        <v>93</v>
      </c>
      <c r="I484" s="6" t="s">
        <v>68</v>
      </c>
      <c r="J484" s="134">
        <v>0.43767577500000004</v>
      </c>
      <c r="K484" s="18"/>
      <c r="L484" s="6"/>
      <c r="M484" s="6"/>
      <c r="N484" s="41"/>
      <c r="O484" s="34">
        <f ca="1">J484/'Fixed inputs'!$D$69*(1/INDIRECT($H484))</f>
        <v>0.12157660416666667</v>
      </c>
      <c r="P484" s="35" t="str">
        <f>IF(L484="","",N484*INDEX(rngFXtoEUr,MATCH(L484,rngCurrencies,0))/INDEX('Fixed inputs'!$D$65:$D$69,MATCH($C484,'Fixed inputs'!$B$65:$B$69,0)))</f>
        <v/>
      </c>
      <c r="Q484" s="157">
        <f t="shared" ca="1" si="40"/>
        <v>0.12157660416666667</v>
      </c>
      <c r="R484" s="9"/>
    </row>
    <row r="485" spans="2:18" x14ac:dyDescent="0.6">
      <c r="B485" s="5">
        <f>INDEX('Fixed inputs'!$I$8:$I$19,MATCH(F485,'Fixed inputs'!$J$8:$J$19,0))</f>
        <v>10</v>
      </c>
      <c r="C485" s="25" t="s">
        <v>67</v>
      </c>
      <c r="D485" s="26" t="s">
        <v>34</v>
      </c>
      <c r="E485" s="26">
        <v>2017</v>
      </c>
      <c r="F485" s="27" t="s">
        <v>143</v>
      </c>
      <c r="G485" s="18" t="s">
        <v>105</v>
      </c>
      <c r="H485" s="6" t="s">
        <v>93</v>
      </c>
      <c r="I485" s="6" t="s">
        <v>68</v>
      </c>
      <c r="J485" s="134">
        <v>5.5919255529461998</v>
      </c>
      <c r="K485" s="18"/>
      <c r="L485" s="6"/>
      <c r="M485" s="6"/>
      <c r="N485" s="41"/>
      <c r="O485" s="34">
        <f ca="1">J485/'Fixed inputs'!$D$69*(1/INDIRECT($H485))</f>
        <v>1.5533126535961665</v>
      </c>
      <c r="P485" s="35" t="str">
        <f>IF(L485="","",N485*INDEX(rngFXtoEUr,MATCH(L485,rngCurrencies,0))/INDEX('Fixed inputs'!$D$65:$D$69,MATCH($C485,'Fixed inputs'!$B$65:$B$69,0)))</f>
        <v/>
      </c>
      <c r="Q485" s="157">
        <f t="shared" ca="1" si="40"/>
        <v>1.5533126535961665</v>
      </c>
      <c r="R485" s="9"/>
    </row>
    <row r="486" spans="2:18" x14ac:dyDescent="0.6">
      <c r="B486" s="5">
        <f>INDEX('Fixed inputs'!$I$8:$I$19,MATCH(F486,'Fixed inputs'!$J$8:$J$19,0))</f>
        <v>11</v>
      </c>
      <c r="C486" s="25" t="s">
        <v>67</v>
      </c>
      <c r="D486" s="26" t="s">
        <v>34</v>
      </c>
      <c r="E486" s="26">
        <v>2017</v>
      </c>
      <c r="F486" s="27" t="s">
        <v>144</v>
      </c>
      <c r="G486" s="18" t="s">
        <v>105</v>
      </c>
      <c r="H486" s="6" t="s">
        <v>93</v>
      </c>
      <c r="I486" s="6" t="s">
        <v>68</v>
      </c>
      <c r="J486" s="134">
        <v>5.5919255529461998</v>
      </c>
      <c r="K486" s="18"/>
      <c r="L486" s="6"/>
      <c r="M486" s="6"/>
      <c r="N486" s="41"/>
      <c r="O486" s="34">
        <f ca="1">J486/'Fixed inputs'!$D$69*(1/INDIRECT($H486))</f>
        <v>1.5533126535961665</v>
      </c>
      <c r="P486" s="35" t="str">
        <f>IF(L486="","",N486*INDEX(rngFXtoEUr,MATCH(L486,rngCurrencies,0))/INDEX('Fixed inputs'!$D$65:$D$69,MATCH($C486,'Fixed inputs'!$B$65:$B$69,0)))</f>
        <v/>
      </c>
      <c r="Q486" s="157">
        <f t="shared" ca="1" si="40"/>
        <v>1.5533126535961665</v>
      </c>
      <c r="R486" s="9"/>
    </row>
    <row r="487" spans="2:18" x14ac:dyDescent="0.6">
      <c r="B487" s="5">
        <f>INDEX('Fixed inputs'!$I$8:$I$19,MATCH(F487,'Fixed inputs'!$J$8:$J$19,0))</f>
        <v>12</v>
      </c>
      <c r="C487" s="25" t="s">
        <v>67</v>
      </c>
      <c r="D487" s="26" t="s">
        <v>34</v>
      </c>
      <c r="E487" s="26">
        <v>2017</v>
      </c>
      <c r="F487" s="27" t="s">
        <v>145</v>
      </c>
      <c r="G487" s="18" t="s">
        <v>105</v>
      </c>
      <c r="H487" s="6" t="s">
        <v>93</v>
      </c>
      <c r="I487" s="6" t="s">
        <v>68</v>
      </c>
      <c r="J487" s="134">
        <v>9.9412000441246793</v>
      </c>
      <c r="K487" s="18"/>
      <c r="L487" s="6"/>
      <c r="M487" s="6"/>
      <c r="N487" s="41"/>
      <c r="O487" s="34">
        <f ca="1">J487/'Fixed inputs'!$D$69*(1/INDIRECT($H487))</f>
        <v>2.7614444567012999</v>
      </c>
      <c r="P487" s="35" t="str">
        <f>IF(L487="","",N487*INDEX(rngFXtoEUr,MATCH(L487,rngCurrencies,0))/INDEX('Fixed inputs'!$D$65:$D$69,MATCH($C487,'Fixed inputs'!$B$65:$B$69,0)))</f>
        <v/>
      </c>
      <c r="Q487" s="157">
        <f t="shared" ca="1" si="40"/>
        <v>2.7614444567012999</v>
      </c>
      <c r="R487" s="9"/>
    </row>
    <row r="488" spans="2:18" x14ac:dyDescent="0.6">
      <c r="B488" s="5">
        <f>INDEX('Fixed inputs'!$I$8:$I$19,MATCH(F488,'Fixed inputs'!$J$8:$J$19,0))</f>
        <v>1</v>
      </c>
      <c r="C488" s="25" t="s">
        <v>67</v>
      </c>
      <c r="D488" s="26" t="s">
        <v>34</v>
      </c>
      <c r="E488" s="26">
        <v>2018</v>
      </c>
      <c r="F488" s="27" t="s">
        <v>134</v>
      </c>
      <c r="G488" s="18" t="s">
        <v>105</v>
      </c>
      <c r="H488" s="6" t="s">
        <v>93</v>
      </c>
      <c r="I488" s="6" t="s">
        <v>68</v>
      </c>
      <c r="J488" s="134">
        <v>17.397097964713922</v>
      </c>
      <c r="K488" s="18"/>
      <c r="L488" s="6"/>
      <c r="M488" s="6"/>
      <c r="N488" s="41"/>
      <c r="O488" s="34">
        <f ca="1">J488/'Fixed inputs'!$D$69*(1/INDIRECT($H488))</f>
        <v>4.8325272124205334</v>
      </c>
      <c r="P488" s="35" t="str">
        <f>IF(L488="","",N488*INDEX(rngFXtoEUr,MATCH(L488,rngCurrencies,0))/INDEX('Fixed inputs'!$D$65:$D$69,MATCH($C488,'Fixed inputs'!$B$65:$B$69,0)))</f>
        <v/>
      </c>
      <c r="Q488" s="157">
        <f t="shared" ca="1" si="40"/>
        <v>4.8325272124205334</v>
      </c>
      <c r="R488" s="9"/>
    </row>
    <row r="489" spans="2:18" x14ac:dyDescent="0.6">
      <c r="B489" s="5">
        <f>INDEX('Fixed inputs'!$I$8:$I$19,MATCH(F489,'Fixed inputs'!$J$8:$J$19,0))</f>
        <v>2</v>
      </c>
      <c r="C489" s="25" t="s">
        <v>67</v>
      </c>
      <c r="D489" s="26" t="s">
        <v>34</v>
      </c>
      <c r="E489" s="26">
        <v>2018</v>
      </c>
      <c r="F489" s="27" t="s">
        <v>135</v>
      </c>
      <c r="G489" s="18" t="s">
        <v>105</v>
      </c>
      <c r="H489" s="6" t="s">
        <v>93</v>
      </c>
      <c r="I489" s="6" t="s">
        <v>68</v>
      </c>
      <c r="J489" s="134">
        <v>19.882391638232281</v>
      </c>
      <c r="K489" s="18"/>
      <c r="L489" s="6"/>
      <c r="M489" s="6"/>
      <c r="N489" s="41"/>
      <c r="O489" s="34">
        <f ca="1">J489/'Fixed inputs'!$D$69*(1/INDIRECT($H489))</f>
        <v>5.5228865661756332</v>
      </c>
      <c r="P489" s="35" t="str">
        <f>IF(L489="","",N489*INDEX(rngFXtoEUr,MATCH(L489,rngCurrencies,0))/INDEX('Fixed inputs'!$D$65:$D$69,MATCH($C489,'Fixed inputs'!$B$65:$B$69,0)))</f>
        <v/>
      </c>
      <c r="Q489" s="157">
        <f t="shared" ca="1" si="40"/>
        <v>5.5228865661756332</v>
      </c>
      <c r="R489" s="9"/>
    </row>
    <row r="490" spans="2:18" x14ac:dyDescent="0.6">
      <c r="B490" s="5">
        <f>INDEX('Fixed inputs'!$I$8:$I$19,MATCH(F490,'Fixed inputs'!$J$8:$J$19,0))</f>
        <v>3</v>
      </c>
      <c r="C490" s="25" t="s">
        <v>67</v>
      </c>
      <c r="D490" s="26" t="s">
        <v>34</v>
      </c>
      <c r="E490" s="26">
        <v>2018</v>
      </c>
      <c r="F490" s="27" t="s">
        <v>136</v>
      </c>
      <c r="G490" s="18" t="s">
        <v>105</v>
      </c>
      <c r="H490" s="6" t="s">
        <v>93</v>
      </c>
      <c r="I490" s="6" t="s">
        <v>68</v>
      </c>
      <c r="J490" s="134">
        <v>14.911795841178479</v>
      </c>
      <c r="K490" s="18"/>
      <c r="L490" s="6"/>
      <c r="M490" s="6"/>
      <c r="N490" s="41"/>
      <c r="O490" s="34">
        <f ca="1">J490/'Fixed inputs'!$D$69*(1/INDIRECT($H490))</f>
        <v>4.1421655114384661</v>
      </c>
      <c r="P490" s="35" t="str">
        <f>IF(L490="","",N490*INDEX(rngFXtoEUr,MATCH(L490,rngCurrencies,0))/INDEX('Fixed inputs'!$D$65:$D$69,MATCH($C490,'Fixed inputs'!$B$65:$B$69,0)))</f>
        <v/>
      </c>
      <c r="Q490" s="157">
        <f t="shared" ca="1" si="40"/>
        <v>4.1421655114384661</v>
      </c>
      <c r="R490" s="9"/>
    </row>
    <row r="491" spans="2:18" x14ac:dyDescent="0.6">
      <c r="B491" s="5">
        <f>INDEX('Fixed inputs'!$I$8:$I$19,MATCH(F491,'Fixed inputs'!$J$8:$J$19,0))</f>
        <v>4</v>
      </c>
      <c r="C491" s="25" t="s">
        <v>67</v>
      </c>
      <c r="D491" s="26" t="s">
        <v>34</v>
      </c>
      <c r="E491" s="26">
        <v>2018</v>
      </c>
      <c r="F491" s="27" t="s">
        <v>137</v>
      </c>
      <c r="G491" s="18" t="s">
        <v>105</v>
      </c>
      <c r="H491" s="6" t="s">
        <v>93</v>
      </c>
      <c r="I491" s="6" t="s">
        <v>68</v>
      </c>
      <c r="J491" s="134">
        <v>5.5919255529461998</v>
      </c>
      <c r="K491" s="18"/>
      <c r="L491" s="6"/>
      <c r="M491" s="6"/>
      <c r="N491" s="41"/>
      <c r="O491" s="34">
        <f ca="1">J491/'Fixed inputs'!$D$69*(1/INDIRECT($H491))</f>
        <v>1.5533126535961665</v>
      </c>
      <c r="P491" s="35" t="str">
        <f>IF(L491="","",N491*INDEX(rngFXtoEUr,MATCH(L491,rngCurrencies,0))/INDEX('Fixed inputs'!$D$65:$D$69,MATCH($C491,'Fixed inputs'!$B$65:$B$69,0)))</f>
        <v/>
      </c>
      <c r="Q491" s="157">
        <f t="shared" ca="1" si="40"/>
        <v>1.5533126535961665</v>
      </c>
      <c r="R491" s="9"/>
    </row>
    <row r="492" spans="2:18" x14ac:dyDescent="0.6">
      <c r="B492" s="5">
        <f>INDEX('Fixed inputs'!$I$8:$I$19,MATCH(F492,'Fixed inputs'!$J$8:$J$19,0))</f>
        <v>5</v>
      </c>
      <c r="C492" s="25" t="s">
        <v>67</v>
      </c>
      <c r="D492" s="26" t="s">
        <v>34</v>
      </c>
      <c r="E492" s="26">
        <v>2018</v>
      </c>
      <c r="F492" s="27" t="s">
        <v>138</v>
      </c>
      <c r="G492" s="18" t="s">
        <v>105</v>
      </c>
      <c r="H492" s="6" t="s">
        <v>93</v>
      </c>
      <c r="I492" s="6" t="s">
        <v>68</v>
      </c>
      <c r="J492" s="134">
        <v>0.42250085399999998</v>
      </c>
      <c r="K492" s="18"/>
      <c r="L492" s="6"/>
      <c r="M492" s="6"/>
      <c r="N492" s="41"/>
      <c r="O492" s="34">
        <f ca="1">J492/'Fixed inputs'!$D$69*(1/INDIRECT($H492))</f>
        <v>0.11736134833333332</v>
      </c>
      <c r="P492" s="35" t="str">
        <f>IF(L492="","",N492*INDEX(rngFXtoEUr,MATCH(L492,rngCurrencies,0))/INDEX('Fixed inputs'!$D$65:$D$69,MATCH($C492,'Fixed inputs'!$B$65:$B$69,0)))</f>
        <v/>
      </c>
      <c r="Q492" s="157">
        <f t="shared" ca="1" si="40"/>
        <v>0.11736134833333332</v>
      </c>
      <c r="R492" s="9"/>
    </row>
    <row r="493" spans="2:18" x14ac:dyDescent="0.6">
      <c r="B493" s="5">
        <f>INDEX('Fixed inputs'!$I$8:$I$19,MATCH(F493,'Fixed inputs'!$J$8:$J$19,0))</f>
        <v>6</v>
      </c>
      <c r="C493" s="25" t="s">
        <v>67</v>
      </c>
      <c r="D493" s="26" t="s">
        <v>34</v>
      </c>
      <c r="E493" s="26">
        <v>2018</v>
      </c>
      <c r="F493" s="27" t="s">
        <v>139</v>
      </c>
      <c r="G493" s="18" t="s">
        <v>105</v>
      </c>
      <c r="H493" s="6" t="s">
        <v>93</v>
      </c>
      <c r="I493" s="6" t="s">
        <v>68</v>
      </c>
      <c r="J493" s="134">
        <v>0.42250085399999998</v>
      </c>
      <c r="K493" s="18"/>
      <c r="L493" s="6"/>
      <c r="M493" s="6"/>
      <c r="N493" s="41"/>
      <c r="O493" s="34">
        <f ca="1">J493/'Fixed inputs'!$D$69*(1/INDIRECT($H493))</f>
        <v>0.11736134833333332</v>
      </c>
      <c r="P493" s="35" t="str">
        <f>IF(L493="","",N493*INDEX(rngFXtoEUr,MATCH(L493,rngCurrencies,0))/INDEX('Fixed inputs'!$D$65:$D$69,MATCH($C493,'Fixed inputs'!$B$65:$B$69,0)))</f>
        <v/>
      </c>
      <c r="Q493" s="157">
        <f t="shared" ca="1" si="40"/>
        <v>0.11736134833333332</v>
      </c>
      <c r="R493" s="9"/>
    </row>
    <row r="494" spans="2:18" x14ac:dyDescent="0.6">
      <c r="B494" s="5">
        <f>INDEX('Fixed inputs'!$I$8:$I$19,MATCH(F494,'Fixed inputs'!$J$8:$J$19,0))</f>
        <v>7</v>
      </c>
      <c r="C494" s="25" t="s">
        <v>67</v>
      </c>
      <c r="D494" s="26" t="s">
        <v>34</v>
      </c>
      <c r="E494" s="26">
        <v>2018</v>
      </c>
      <c r="F494" s="27" t="s">
        <v>140</v>
      </c>
      <c r="G494" s="18" t="s">
        <v>105</v>
      </c>
      <c r="H494" s="6" t="s">
        <v>93</v>
      </c>
      <c r="I494" s="6" t="s">
        <v>68</v>
      </c>
      <c r="J494" s="134">
        <v>0.42250085399999998</v>
      </c>
      <c r="K494" s="18"/>
      <c r="L494" s="6"/>
      <c r="M494" s="6"/>
      <c r="N494" s="41"/>
      <c r="O494" s="34">
        <f ca="1">J494/'Fixed inputs'!$D$69*(1/INDIRECT($H494))</f>
        <v>0.11736134833333332</v>
      </c>
      <c r="P494" s="35" t="str">
        <f>IF(L494="","",N494*INDEX(rngFXtoEUr,MATCH(L494,rngCurrencies,0))/INDEX('Fixed inputs'!$D$65:$D$69,MATCH($C494,'Fixed inputs'!$B$65:$B$69,0)))</f>
        <v/>
      </c>
      <c r="Q494" s="157">
        <f t="shared" ca="1" si="40"/>
        <v>0.11736134833333332</v>
      </c>
      <c r="R494" s="9"/>
    </row>
    <row r="495" spans="2:18" x14ac:dyDescent="0.6">
      <c r="B495" s="5">
        <f>INDEX('Fixed inputs'!$I$8:$I$19,MATCH(F495,'Fixed inputs'!$J$8:$J$19,0))</f>
        <v>8</v>
      </c>
      <c r="C495" s="25" t="s">
        <v>67</v>
      </c>
      <c r="D495" s="26" t="s">
        <v>34</v>
      </c>
      <c r="E495" s="26">
        <v>2018</v>
      </c>
      <c r="F495" s="27" t="s">
        <v>141</v>
      </c>
      <c r="G495" s="18" t="s">
        <v>105</v>
      </c>
      <c r="H495" s="6" t="s">
        <v>93</v>
      </c>
      <c r="I495" s="6" t="s">
        <v>68</v>
      </c>
      <c r="J495" s="134">
        <v>0.42250085399999998</v>
      </c>
      <c r="K495" s="18"/>
      <c r="L495" s="6"/>
      <c r="M495" s="6"/>
      <c r="N495" s="41"/>
      <c r="O495" s="34">
        <f ca="1">J495/'Fixed inputs'!$D$69*(1/INDIRECT($H495))</f>
        <v>0.11736134833333332</v>
      </c>
      <c r="P495" s="35" t="str">
        <f>IF(L495="","",N495*INDEX(rngFXtoEUr,MATCH(L495,rngCurrencies,0))/INDEX('Fixed inputs'!$D$65:$D$69,MATCH($C495,'Fixed inputs'!$B$65:$B$69,0)))</f>
        <v/>
      </c>
      <c r="Q495" s="157">
        <f t="shared" ca="1" si="40"/>
        <v>0.11736134833333332</v>
      </c>
      <c r="R495" s="9"/>
    </row>
    <row r="496" spans="2:18" x14ac:dyDescent="0.6">
      <c r="B496" s="5">
        <f>INDEX('Fixed inputs'!$I$8:$I$19,MATCH(F496,'Fixed inputs'!$J$8:$J$19,0))</f>
        <v>9</v>
      </c>
      <c r="C496" s="25" t="s">
        <v>67</v>
      </c>
      <c r="D496" s="26" t="s">
        <v>34</v>
      </c>
      <c r="E496" s="26">
        <v>2018</v>
      </c>
      <c r="F496" s="27" t="s">
        <v>142</v>
      </c>
      <c r="G496" s="18" t="s">
        <v>105</v>
      </c>
      <c r="H496" s="6" t="s">
        <v>93</v>
      </c>
      <c r="I496" s="6" t="s">
        <v>68</v>
      </c>
      <c r="J496" s="134">
        <v>0.42250085399999998</v>
      </c>
      <c r="K496" s="18"/>
      <c r="L496" s="6"/>
      <c r="M496" s="6"/>
      <c r="N496" s="41"/>
      <c r="O496" s="34">
        <f ca="1">J496/'Fixed inputs'!$D$69*(1/INDIRECT($H496))</f>
        <v>0.11736134833333332</v>
      </c>
      <c r="P496" s="35" t="str">
        <f>IF(L496="","",N496*INDEX(rngFXtoEUr,MATCH(L496,rngCurrencies,0))/INDEX('Fixed inputs'!$D$65:$D$69,MATCH($C496,'Fixed inputs'!$B$65:$B$69,0)))</f>
        <v/>
      </c>
      <c r="Q496" s="157">
        <f t="shared" ca="1" si="40"/>
        <v>0.11736134833333332</v>
      </c>
      <c r="R496" s="9"/>
    </row>
    <row r="497" spans="2:18" x14ac:dyDescent="0.6">
      <c r="B497" s="5">
        <f>INDEX('Fixed inputs'!$I$8:$I$19,MATCH(F497,'Fixed inputs'!$J$8:$J$19,0))</f>
        <v>10</v>
      </c>
      <c r="C497" s="25" t="s">
        <v>67</v>
      </c>
      <c r="D497" s="26" t="s">
        <v>34</v>
      </c>
      <c r="E497" s="26">
        <v>2018</v>
      </c>
      <c r="F497" s="27" t="s">
        <v>143</v>
      </c>
      <c r="G497" s="18" t="s">
        <v>105</v>
      </c>
      <c r="H497" s="6" t="s">
        <v>93</v>
      </c>
      <c r="I497" s="6" t="s">
        <v>68</v>
      </c>
      <c r="J497" s="134">
        <v>5.2584371679645008</v>
      </c>
      <c r="K497" s="18"/>
      <c r="L497" s="6"/>
      <c r="M497" s="6"/>
      <c r="N497" s="41"/>
      <c r="O497" s="34">
        <f ca="1">J497/'Fixed inputs'!$D$69*(1/INDIRECT($H497))</f>
        <v>1.4606769911012503</v>
      </c>
      <c r="P497" s="35" t="str">
        <f>IF(L497="","",N497*INDEX(rngFXtoEUr,MATCH(L497,rngCurrencies,0))/INDEX('Fixed inputs'!$D$65:$D$69,MATCH($C497,'Fixed inputs'!$B$65:$B$69,0)))</f>
        <v/>
      </c>
      <c r="Q497" s="157">
        <f t="shared" ca="1" si="40"/>
        <v>1.4606769911012503</v>
      </c>
      <c r="R497" s="9"/>
    </row>
    <row r="498" spans="2:18" x14ac:dyDescent="0.6">
      <c r="B498" s="5">
        <f>INDEX('Fixed inputs'!$I$8:$I$19,MATCH(F498,'Fixed inputs'!$J$8:$J$19,0))</f>
        <v>11</v>
      </c>
      <c r="C498" s="25" t="s">
        <v>67</v>
      </c>
      <c r="D498" s="26" t="s">
        <v>34</v>
      </c>
      <c r="E498" s="26">
        <v>2018</v>
      </c>
      <c r="F498" s="27" t="s">
        <v>144</v>
      </c>
      <c r="G498" s="18" t="s">
        <v>105</v>
      </c>
      <c r="H498" s="6" t="s">
        <v>93</v>
      </c>
      <c r="I498" s="6" t="s">
        <v>68</v>
      </c>
      <c r="J498" s="134">
        <v>5.2584371679645008</v>
      </c>
      <c r="K498" s="18"/>
      <c r="L498" s="6"/>
      <c r="M498" s="6"/>
      <c r="N498" s="41"/>
      <c r="O498" s="34">
        <f ca="1">J498/'Fixed inputs'!$D$69*(1/INDIRECT($H498))</f>
        <v>1.4606769911012503</v>
      </c>
      <c r="P498" s="35" t="str">
        <f>IF(L498="","",N498*INDEX(rngFXtoEUr,MATCH(L498,rngCurrencies,0))/INDEX('Fixed inputs'!$D$65:$D$69,MATCH($C498,'Fixed inputs'!$B$65:$B$69,0)))</f>
        <v/>
      </c>
      <c r="Q498" s="157">
        <f t="shared" ca="1" si="40"/>
        <v>1.4606769911012503</v>
      </c>
      <c r="R498" s="9"/>
    </row>
    <row r="499" spans="2:18" x14ac:dyDescent="0.6">
      <c r="B499" s="5">
        <f>INDEX('Fixed inputs'!$I$8:$I$19,MATCH(F499,'Fixed inputs'!$J$8:$J$19,0))</f>
        <v>12</v>
      </c>
      <c r="C499" s="25" t="s">
        <v>67</v>
      </c>
      <c r="D499" s="26" t="s">
        <v>34</v>
      </c>
      <c r="E499" s="26">
        <v>2018</v>
      </c>
      <c r="F499" s="27" t="s">
        <v>145</v>
      </c>
      <c r="G499" s="18" t="s">
        <v>105</v>
      </c>
      <c r="H499" s="6" t="s">
        <v>93</v>
      </c>
      <c r="I499" s="6" t="s">
        <v>68</v>
      </c>
      <c r="J499" s="134">
        <v>9.3483318601502994</v>
      </c>
      <c r="K499" s="18"/>
      <c r="L499" s="6"/>
      <c r="M499" s="6"/>
      <c r="N499" s="41"/>
      <c r="O499" s="34">
        <f ca="1">J499/'Fixed inputs'!$D$69*(1/INDIRECT($H499))</f>
        <v>2.5967588500417498</v>
      </c>
      <c r="P499" s="35" t="str">
        <f>IF(L499="","",N499*INDEX(rngFXtoEUr,MATCH(L499,rngCurrencies,0))/INDEX('Fixed inputs'!$D$65:$D$69,MATCH($C499,'Fixed inputs'!$B$65:$B$69,0)))</f>
        <v/>
      </c>
      <c r="Q499" s="157">
        <f t="shared" ca="1" si="40"/>
        <v>2.5967588500417498</v>
      </c>
      <c r="R499" s="9"/>
    </row>
    <row r="500" spans="2:18" x14ac:dyDescent="0.6">
      <c r="B500" s="5">
        <f>INDEX('Fixed inputs'!$I$8:$I$19,MATCH(F500,'Fixed inputs'!$J$8:$J$19,0))</f>
        <v>1</v>
      </c>
      <c r="C500" s="25" t="s">
        <v>67</v>
      </c>
      <c r="D500" s="26" t="s">
        <v>34</v>
      </c>
      <c r="E500" s="26">
        <v>2019</v>
      </c>
      <c r="F500" s="27" t="s">
        <v>134</v>
      </c>
      <c r="G500" s="18" t="s">
        <v>105</v>
      </c>
      <c r="H500" s="6" t="s">
        <v>93</v>
      </c>
      <c r="I500" s="6" t="s">
        <v>68</v>
      </c>
      <c r="J500" s="134">
        <v>16.359578768743201</v>
      </c>
      <c r="K500" s="18"/>
      <c r="L500" s="6"/>
      <c r="M500" s="6"/>
      <c r="N500" s="41"/>
      <c r="O500" s="34">
        <f ca="1">J500/'Fixed inputs'!$D$69*(1/INDIRECT($H500))</f>
        <v>4.5443274357620007</v>
      </c>
      <c r="P500" s="35" t="str">
        <f>IF(L500="","",N500*INDEX(rngFXtoEUr,MATCH(L500,rngCurrencies,0))/INDEX('Fixed inputs'!$D$65:$D$69,MATCH($C500,'Fixed inputs'!$B$65:$B$69,0)))</f>
        <v/>
      </c>
      <c r="Q500" s="157">
        <f t="shared" ca="1" si="40"/>
        <v>4.5443274357620007</v>
      </c>
      <c r="R500" s="9"/>
    </row>
    <row r="501" spans="2:18" x14ac:dyDescent="0.6">
      <c r="B501" s="5">
        <f>INDEX('Fixed inputs'!$I$8:$I$19,MATCH(F501,'Fixed inputs'!$J$8:$J$19,0))</f>
        <v>2</v>
      </c>
      <c r="C501" s="25" t="s">
        <v>67</v>
      </c>
      <c r="D501" s="26" t="s">
        <v>34</v>
      </c>
      <c r="E501" s="26">
        <v>2019</v>
      </c>
      <c r="F501" s="27" t="s">
        <v>135</v>
      </c>
      <c r="G501" s="18" t="s">
        <v>105</v>
      </c>
      <c r="H501" s="6" t="s">
        <v>93</v>
      </c>
      <c r="I501" s="6" t="s">
        <v>68</v>
      </c>
      <c r="J501" s="134">
        <v>18.696655774221302</v>
      </c>
      <c r="K501" s="18"/>
      <c r="L501" s="6"/>
      <c r="M501" s="6"/>
      <c r="N501" s="41"/>
      <c r="O501" s="34">
        <f ca="1">J501/'Fixed inputs'!$D$69*(1/INDIRECT($H501))</f>
        <v>5.1935154928392508</v>
      </c>
      <c r="P501" s="35" t="str">
        <f>IF(L501="","",N501*INDEX(rngFXtoEUr,MATCH(L501,rngCurrencies,0))/INDEX('Fixed inputs'!$D$65:$D$69,MATCH($C501,'Fixed inputs'!$B$65:$B$69,0)))</f>
        <v/>
      </c>
      <c r="Q501" s="157">
        <f t="shared" ca="1" si="40"/>
        <v>5.1935154928392508</v>
      </c>
      <c r="R501" s="9"/>
    </row>
    <row r="502" spans="2:18" x14ac:dyDescent="0.6">
      <c r="B502" s="5">
        <f>INDEX('Fixed inputs'!$I$8:$I$19,MATCH(F502,'Fixed inputs'!$J$8:$J$19,0))</f>
        <v>3</v>
      </c>
      <c r="C502" s="25" t="s">
        <v>67</v>
      </c>
      <c r="D502" s="26" t="s">
        <v>34</v>
      </c>
      <c r="E502" s="26">
        <v>2019</v>
      </c>
      <c r="F502" s="27" t="s">
        <v>136</v>
      </c>
      <c r="G502" s="18" t="s">
        <v>105</v>
      </c>
      <c r="H502" s="6" t="s">
        <v>93</v>
      </c>
      <c r="I502" s="6" t="s">
        <v>68</v>
      </c>
      <c r="J502" s="134">
        <v>14.022493817185801</v>
      </c>
      <c r="K502" s="18"/>
      <c r="L502" s="6"/>
      <c r="M502" s="6"/>
      <c r="N502" s="41"/>
      <c r="O502" s="34">
        <f ca="1">J502/'Fixed inputs'!$D$69*(1/INDIRECT($H502))</f>
        <v>3.8951371714405001</v>
      </c>
      <c r="P502" s="35" t="str">
        <f>IF(L502="","",N502*INDEX(rngFXtoEUr,MATCH(L502,rngCurrencies,0))/INDEX('Fixed inputs'!$D$65:$D$69,MATCH($C502,'Fixed inputs'!$B$65:$B$69,0)))</f>
        <v/>
      </c>
      <c r="Q502" s="157">
        <f t="shared" ca="1" si="40"/>
        <v>3.8951371714405001</v>
      </c>
      <c r="R502" s="9"/>
    </row>
    <row r="503" spans="2:18" x14ac:dyDescent="0.6">
      <c r="B503" s="5">
        <f>INDEX('Fixed inputs'!$I$8:$I$19,MATCH(F503,'Fixed inputs'!$J$8:$J$19,0))</f>
        <v>4</v>
      </c>
      <c r="C503" s="25" t="s">
        <v>67</v>
      </c>
      <c r="D503" s="26" t="s">
        <v>34</v>
      </c>
      <c r="E503" s="26">
        <v>2019</v>
      </c>
      <c r="F503" s="27" t="s">
        <v>137</v>
      </c>
      <c r="G503" s="18" t="s">
        <v>105</v>
      </c>
      <c r="H503" s="6" t="s">
        <v>93</v>
      </c>
      <c r="I503" s="6" t="s">
        <v>68</v>
      </c>
      <c r="J503" s="134">
        <v>5.2584371679645008</v>
      </c>
      <c r="K503" s="18"/>
      <c r="L503" s="6"/>
      <c r="M503" s="6"/>
      <c r="N503" s="41"/>
      <c r="O503" s="34">
        <f ca="1">J503/'Fixed inputs'!$D$69*(1/INDIRECT($H503))</f>
        <v>1.4606769911012503</v>
      </c>
      <c r="P503" s="35" t="str">
        <f>IF(L503="","",N503*INDEX(rngFXtoEUr,MATCH(L503,rngCurrencies,0))/INDEX('Fixed inputs'!$D$65:$D$69,MATCH($C503,'Fixed inputs'!$B$65:$B$69,0)))</f>
        <v/>
      </c>
      <c r="Q503" s="157">
        <f t="shared" ca="1" si="40"/>
        <v>1.4606769911012503</v>
      </c>
      <c r="R503" s="9"/>
    </row>
    <row r="504" spans="2:18" x14ac:dyDescent="0.6">
      <c r="B504" s="5">
        <f>INDEX('Fixed inputs'!$I$8:$I$19,MATCH(F504,'Fixed inputs'!$J$8:$J$19,0))</f>
        <v>5</v>
      </c>
      <c r="C504" s="25" t="s">
        <v>67</v>
      </c>
      <c r="D504" s="26" t="s">
        <v>34</v>
      </c>
      <c r="E504" s="26">
        <v>2019</v>
      </c>
      <c r="F504" s="27" t="s">
        <v>138</v>
      </c>
      <c r="G504" s="18" t="s">
        <v>105</v>
      </c>
      <c r="H504" s="6" t="s">
        <v>93</v>
      </c>
      <c r="I504" s="6" t="s">
        <v>68</v>
      </c>
      <c r="J504" s="134">
        <v>0.39730396500000004</v>
      </c>
      <c r="K504" s="18"/>
      <c r="L504" s="6"/>
      <c r="M504" s="6"/>
      <c r="N504" s="41"/>
      <c r="O504" s="34">
        <f ca="1">J504/'Fixed inputs'!$D$69*(1/INDIRECT($H504))</f>
        <v>0.1103622125</v>
      </c>
      <c r="P504" s="35" t="str">
        <f>IF(L504="","",N504*INDEX(rngFXtoEUr,MATCH(L504,rngCurrencies,0))/INDEX('Fixed inputs'!$D$65:$D$69,MATCH($C504,'Fixed inputs'!$B$65:$B$69,0)))</f>
        <v/>
      </c>
      <c r="Q504" s="157">
        <f t="shared" ca="1" si="40"/>
        <v>0.1103622125</v>
      </c>
      <c r="R504" s="9"/>
    </row>
    <row r="505" spans="2:18" x14ac:dyDescent="0.6">
      <c r="B505" s="5">
        <f>INDEX('Fixed inputs'!$I$8:$I$19,MATCH(F505,'Fixed inputs'!$J$8:$J$19,0))</f>
        <v>6</v>
      </c>
      <c r="C505" s="25" t="s">
        <v>67</v>
      </c>
      <c r="D505" s="26" t="s">
        <v>34</v>
      </c>
      <c r="E505" s="26">
        <v>2019</v>
      </c>
      <c r="F505" s="27" t="s">
        <v>139</v>
      </c>
      <c r="G505" s="18" t="s">
        <v>105</v>
      </c>
      <c r="H505" s="6" t="s">
        <v>93</v>
      </c>
      <c r="I505" s="6" t="s">
        <v>68</v>
      </c>
      <c r="J505" s="134">
        <v>0.39730396500000004</v>
      </c>
      <c r="K505" s="18"/>
      <c r="L505" s="6"/>
      <c r="M505" s="6"/>
      <c r="N505" s="41"/>
      <c r="O505" s="34">
        <f ca="1">J505/'Fixed inputs'!$D$69*(1/INDIRECT($H505))</f>
        <v>0.1103622125</v>
      </c>
      <c r="P505" s="35" t="str">
        <f>IF(L505="","",N505*INDEX(rngFXtoEUr,MATCH(L505,rngCurrencies,0))/INDEX('Fixed inputs'!$D$65:$D$69,MATCH($C505,'Fixed inputs'!$B$65:$B$69,0)))</f>
        <v/>
      </c>
      <c r="Q505" s="157">
        <f t="shared" ca="1" si="40"/>
        <v>0.1103622125</v>
      </c>
      <c r="R505" s="9"/>
    </row>
    <row r="506" spans="2:18" x14ac:dyDescent="0.6">
      <c r="B506" s="5">
        <f>INDEX('Fixed inputs'!$I$8:$I$19,MATCH(F506,'Fixed inputs'!$J$8:$J$19,0))</f>
        <v>7</v>
      </c>
      <c r="C506" s="25" t="s">
        <v>67</v>
      </c>
      <c r="D506" s="26" t="s">
        <v>34</v>
      </c>
      <c r="E506" s="26">
        <v>2019</v>
      </c>
      <c r="F506" s="27" t="s">
        <v>140</v>
      </c>
      <c r="G506" s="18" t="s">
        <v>105</v>
      </c>
      <c r="H506" s="6" t="s">
        <v>93</v>
      </c>
      <c r="I506" s="6" t="s">
        <v>68</v>
      </c>
      <c r="J506" s="134">
        <v>0.39730396500000004</v>
      </c>
      <c r="K506" s="18"/>
      <c r="L506" s="6"/>
      <c r="M506" s="6"/>
      <c r="N506" s="41"/>
      <c r="O506" s="34">
        <f ca="1">J506/'Fixed inputs'!$D$69*(1/INDIRECT($H506))</f>
        <v>0.1103622125</v>
      </c>
      <c r="P506" s="35" t="str">
        <f>IF(L506="","",N506*INDEX(rngFXtoEUr,MATCH(L506,rngCurrencies,0))/INDEX('Fixed inputs'!$D$65:$D$69,MATCH($C506,'Fixed inputs'!$B$65:$B$69,0)))</f>
        <v/>
      </c>
      <c r="Q506" s="157">
        <f t="shared" ca="1" si="40"/>
        <v>0.1103622125</v>
      </c>
      <c r="R506" s="9"/>
    </row>
    <row r="507" spans="2:18" x14ac:dyDescent="0.6">
      <c r="B507" s="5">
        <f>INDEX('Fixed inputs'!$I$8:$I$19,MATCH(F507,'Fixed inputs'!$J$8:$J$19,0))</f>
        <v>8</v>
      </c>
      <c r="C507" s="25" t="s">
        <v>67</v>
      </c>
      <c r="D507" s="26" t="s">
        <v>34</v>
      </c>
      <c r="E507" s="26">
        <v>2019</v>
      </c>
      <c r="F507" s="27" t="s">
        <v>141</v>
      </c>
      <c r="G507" s="18" t="s">
        <v>105</v>
      </c>
      <c r="H507" s="6" t="s">
        <v>93</v>
      </c>
      <c r="I507" s="6" t="s">
        <v>68</v>
      </c>
      <c r="J507" s="134">
        <v>0.39730396500000004</v>
      </c>
      <c r="K507" s="18"/>
      <c r="L507" s="6"/>
      <c r="M507" s="6"/>
      <c r="N507" s="41"/>
      <c r="O507" s="34">
        <f ca="1">J507/'Fixed inputs'!$D$69*(1/INDIRECT($H507))</f>
        <v>0.1103622125</v>
      </c>
      <c r="P507" s="35" t="str">
        <f>IF(L507="","",N507*INDEX(rngFXtoEUr,MATCH(L507,rngCurrencies,0))/INDEX('Fixed inputs'!$D$65:$D$69,MATCH($C507,'Fixed inputs'!$B$65:$B$69,0)))</f>
        <v/>
      </c>
      <c r="Q507" s="157">
        <f t="shared" ca="1" si="40"/>
        <v>0.1103622125</v>
      </c>
    </row>
    <row r="508" spans="2:18" x14ac:dyDescent="0.6">
      <c r="B508" s="5">
        <f>INDEX('Fixed inputs'!$I$8:$I$19,MATCH(F508,'Fixed inputs'!$J$8:$J$19,0))</f>
        <v>9</v>
      </c>
      <c r="C508" s="25" t="s">
        <v>67</v>
      </c>
      <c r="D508" s="26" t="s">
        <v>34</v>
      </c>
      <c r="E508" s="26">
        <v>2019</v>
      </c>
      <c r="F508" s="27" t="s">
        <v>142</v>
      </c>
      <c r="G508" s="18" t="s">
        <v>105</v>
      </c>
      <c r="H508" s="6" t="s">
        <v>93</v>
      </c>
      <c r="I508" s="6" t="s">
        <v>68</v>
      </c>
      <c r="J508" s="134">
        <v>0.39730396500000004</v>
      </c>
      <c r="K508" s="18"/>
      <c r="L508" s="6"/>
      <c r="M508" s="6"/>
      <c r="N508" s="41"/>
      <c r="O508" s="34">
        <f ca="1">J508/'Fixed inputs'!$D$69*(1/INDIRECT($H508))</f>
        <v>0.1103622125</v>
      </c>
      <c r="P508" s="35" t="str">
        <f>IF(L508="","",N508*INDEX(rngFXtoEUr,MATCH(L508,rngCurrencies,0))/INDEX('Fixed inputs'!$D$65:$D$69,MATCH($C508,'Fixed inputs'!$B$65:$B$69,0)))</f>
        <v/>
      </c>
      <c r="Q508" s="157">
        <f t="shared" ca="1" si="40"/>
        <v>0.1103622125</v>
      </c>
    </row>
    <row r="509" spans="2:18" x14ac:dyDescent="0.6">
      <c r="B509" s="5">
        <f>INDEX('Fixed inputs'!$I$8:$I$19,MATCH(F509,'Fixed inputs'!$J$8:$J$19,0))</f>
        <v>10</v>
      </c>
      <c r="C509" s="25" t="s">
        <v>67</v>
      </c>
      <c r="D509" s="26" t="s">
        <v>34</v>
      </c>
      <c r="E509" s="26">
        <v>2019</v>
      </c>
      <c r="F509" s="27" t="s">
        <v>143</v>
      </c>
      <c r="G509" s="18" t="s">
        <v>105</v>
      </c>
      <c r="H509" s="6" t="s">
        <v>93</v>
      </c>
      <c r="I509" s="6" t="s">
        <v>68</v>
      </c>
      <c r="J509" s="134">
        <v>4.7525973120000007</v>
      </c>
      <c r="K509" s="18"/>
      <c r="L509" s="6"/>
      <c r="M509" s="6"/>
      <c r="N509" s="41"/>
      <c r="O509" s="34">
        <f ca="1">J509/'Fixed inputs'!$D$69*(1/INDIRECT($H509))</f>
        <v>1.3201659200000002</v>
      </c>
      <c r="P509" s="35" t="str">
        <f>IF(L509="","",N509*INDEX(rngFXtoEUr,MATCH(L509,rngCurrencies,0))/INDEX('Fixed inputs'!$D$65:$D$69,MATCH($C509,'Fixed inputs'!$B$65:$B$69,0)))</f>
        <v/>
      </c>
      <c r="Q509" s="157">
        <f t="shared" ca="1" si="40"/>
        <v>1.3201659200000002</v>
      </c>
    </row>
    <row r="510" spans="2:18" x14ac:dyDescent="0.6">
      <c r="B510" s="5">
        <f>INDEX('Fixed inputs'!$I$8:$I$19,MATCH(F510,'Fixed inputs'!$J$8:$J$19,0))</f>
        <v>11</v>
      </c>
      <c r="C510" s="25" t="s">
        <v>67</v>
      </c>
      <c r="D510" s="26" t="s">
        <v>34</v>
      </c>
      <c r="E510" s="26">
        <v>2019</v>
      </c>
      <c r="F510" s="27" t="s">
        <v>144</v>
      </c>
      <c r="G510" s="18" t="s">
        <v>105</v>
      </c>
      <c r="H510" s="6" t="s">
        <v>93</v>
      </c>
      <c r="I510" s="6" t="s">
        <v>68</v>
      </c>
      <c r="J510" s="134">
        <v>4.7525973120000007</v>
      </c>
      <c r="K510" s="18"/>
      <c r="L510" s="6"/>
      <c r="M510" s="6"/>
      <c r="N510" s="41"/>
      <c r="O510" s="34">
        <f ca="1">J510/'Fixed inputs'!$D$69*(1/INDIRECT($H510))</f>
        <v>1.3201659200000002</v>
      </c>
      <c r="P510" s="35" t="str">
        <f>IF(L510="","",N510*INDEX(rngFXtoEUr,MATCH(L510,rngCurrencies,0))/INDEX('Fixed inputs'!$D$65:$D$69,MATCH($C510,'Fixed inputs'!$B$65:$B$69,0)))</f>
        <v/>
      </c>
      <c r="Q510" s="157">
        <f t="shared" ca="1" si="40"/>
        <v>1.3201659200000002</v>
      </c>
    </row>
    <row r="511" spans="2:18" x14ac:dyDescent="0.6">
      <c r="B511" s="5">
        <f>INDEX('Fixed inputs'!$I$8:$I$19,MATCH(F511,'Fixed inputs'!$J$8:$J$19,0))</f>
        <v>12</v>
      </c>
      <c r="C511" s="25" t="s">
        <v>67</v>
      </c>
      <c r="D511" s="26" t="s">
        <v>34</v>
      </c>
      <c r="E511" s="26">
        <v>2019</v>
      </c>
      <c r="F511" s="27" t="s">
        <v>145</v>
      </c>
      <c r="G511" s="18" t="s">
        <v>105</v>
      </c>
      <c r="H511" s="6" t="s">
        <v>93</v>
      </c>
      <c r="I511" s="6" t="s">
        <v>68</v>
      </c>
      <c r="J511" s="134">
        <v>8.4655639620000027</v>
      </c>
      <c r="K511" s="18"/>
      <c r="L511" s="6"/>
      <c r="M511" s="6"/>
      <c r="N511" s="41"/>
      <c r="O511" s="34">
        <f ca="1">J511/'Fixed inputs'!$D$69*(1/INDIRECT($H511))</f>
        <v>2.3515455450000009</v>
      </c>
      <c r="P511" s="35" t="str">
        <f>IF(L511="","",N511*INDEX(rngFXtoEUr,MATCH(L511,rngCurrencies,0))/INDEX('Fixed inputs'!$D$65:$D$69,MATCH($C511,'Fixed inputs'!$B$65:$B$69,0)))</f>
        <v/>
      </c>
      <c r="Q511" s="157">
        <f t="shared" ca="1" si="40"/>
        <v>2.3515455450000009</v>
      </c>
    </row>
    <row r="512" spans="2:18" x14ac:dyDescent="0.6">
      <c r="B512" s="5">
        <f>INDEX('Fixed inputs'!$I$8:$I$19,MATCH(F512,'Fixed inputs'!$J$8:$J$19,0))</f>
        <v>1</v>
      </c>
      <c r="C512" s="25" t="s">
        <v>67</v>
      </c>
      <c r="D512" s="26" t="s">
        <v>34</v>
      </c>
      <c r="E512" s="26">
        <v>2020</v>
      </c>
      <c r="F512" s="27" t="s">
        <v>134</v>
      </c>
      <c r="G512" s="18" t="s">
        <v>105</v>
      </c>
      <c r="H512" s="6" t="s">
        <v>93</v>
      </c>
      <c r="I512" s="6" t="s">
        <v>68</v>
      </c>
      <c r="J512" s="134">
        <v>14.777607267</v>
      </c>
      <c r="K512" s="18"/>
      <c r="L512" s="6"/>
      <c r="M512" s="6"/>
      <c r="N512" s="41"/>
      <c r="O512" s="34">
        <f ca="1">J512/'Fixed inputs'!$D$69*(1/INDIRECT($H512))</f>
        <v>4.1048909074999997</v>
      </c>
      <c r="P512" s="35" t="str">
        <f>IF(L512="","",N512*INDEX(rngFXtoEUr,MATCH(L512,rngCurrencies,0))/INDEX('Fixed inputs'!$D$65:$D$69,MATCH($C512,'Fixed inputs'!$B$65:$B$69,0)))</f>
        <v/>
      </c>
      <c r="Q512" s="157">
        <f t="shared" ca="1" si="40"/>
        <v>4.1048909074999997</v>
      </c>
    </row>
    <row r="513" spans="2:17" x14ac:dyDescent="0.6">
      <c r="B513" s="5">
        <f>INDEX('Fixed inputs'!$I$8:$I$19,MATCH(F513,'Fixed inputs'!$J$8:$J$19,0))</f>
        <v>2</v>
      </c>
      <c r="C513" s="25" t="s">
        <v>67</v>
      </c>
      <c r="D513" s="26" t="s">
        <v>34</v>
      </c>
      <c r="E513" s="26">
        <v>2020</v>
      </c>
      <c r="F513" s="27" t="s">
        <v>135</v>
      </c>
      <c r="G513" s="18" t="s">
        <v>105</v>
      </c>
      <c r="H513" s="6" t="s">
        <v>93</v>
      </c>
      <c r="I513" s="6" t="s">
        <v>68</v>
      </c>
      <c r="J513" s="134">
        <v>16.931127924000005</v>
      </c>
      <c r="K513" s="18"/>
      <c r="L513" s="6"/>
      <c r="M513" s="6"/>
      <c r="N513" s="41"/>
      <c r="O513" s="34">
        <f ca="1">J513/'Fixed inputs'!$D$69*(1/INDIRECT($H513))</f>
        <v>4.7030910900000018</v>
      </c>
      <c r="P513" s="35" t="str">
        <f>IF(L513="","",N513*INDEX(rngFXtoEUr,MATCH(L513,rngCurrencies,0))/INDEX('Fixed inputs'!$D$65:$D$69,MATCH($C513,'Fixed inputs'!$B$65:$B$69,0)))</f>
        <v/>
      </c>
      <c r="Q513" s="157">
        <f t="shared" ca="1" si="40"/>
        <v>4.7030910900000018</v>
      </c>
    </row>
    <row r="514" spans="2:17" x14ac:dyDescent="0.6">
      <c r="B514" s="5">
        <f>INDEX('Fixed inputs'!$I$8:$I$19,MATCH(F514,'Fixed inputs'!$J$8:$J$19,0))</f>
        <v>3</v>
      </c>
      <c r="C514" s="25" t="s">
        <v>67</v>
      </c>
      <c r="D514" s="26" t="s">
        <v>34</v>
      </c>
      <c r="E514" s="26">
        <v>2020</v>
      </c>
      <c r="F514" s="27" t="s">
        <v>136</v>
      </c>
      <c r="G514" s="18" t="s">
        <v>105</v>
      </c>
      <c r="H514" s="6" t="s">
        <v>93</v>
      </c>
      <c r="I514" s="6" t="s">
        <v>68</v>
      </c>
      <c r="J514" s="134">
        <v>12.698345943000001</v>
      </c>
      <c r="K514" s="18"/>
      <c r="L514" s="6"/>
      <c r="M514" s="6"/>
      <c r="N514" s="41"/>
      <c r="O514" s="34">
        <f ca="1">J514/'Fixed inputs'!$D$69*(1/INDIRECT($H514))</f>
        <v>3.5273183175000002</v>
      </c>
      <c r="P514" s="35" t="str">
        <f>IF(L514="","",N514*INDEX(rngFXtoEUr,MATCH(L514,rngCurrencies,0))/INDEX('Fixed inputs'!$D$65:$D$69,MATCH($C514,'Fixed inputs'!$B$65:$B$69,0)))</f>
        <v/>
      </c>
      <c r="Q514" s="157">
        <f t="shared" ca="1" si="40"/>
        <v>3.5273183175000002</v>
      </c>
    </row>
    <row r="515" spans="2:17" x14ac:dyDescent="0.6">
      <c r="B515" s="5">
        <f>INDEX('Fixed inputs'!$I$8:$I$19,MATCH(F515,'Fixed inputs'!$J$8:$J$19,0))</f>
        <v>4</v>
      </c>
      <c r="C515" s="25" t="s">
        <v>67</v>
      </c>
      <c r="D515" s="26" t="s">
        <v>34</v>
      </c>
      <c r="E515" s="26">
        <v>2020</v>
      </c>
      <c r="F515" s="27" t="s">
        <v>137</v>
      </c>
      <c r="G515" s="18" t="s">
        <v>105</v>
      </c>
      <c r="H515" s="6" t="s">
        <v>93</v>
      </c>
      <c r="I515" s="6" t="s">
        <v>68</v>
      </c>
      <c r="J515" s="134">
        <v>4.7525973120000007</v>
      </c>
      <c r="K515" s="18"/>
      <c r="L515" s="6"/>
      <c r="M515" s="6"/>
      <c r="N515" s="41"/>
      <c r="O515" s="34">
        <f ca="1">J515/'Fixed inputs'!$D$69*(1/INDIRECT($H515))</f>
        <v>1.3201659200000002</v>
      </c>
      <c r="P515" s="35" t="str">
        <f>IF(L515="","",N515*INDEX(rngFXtoEUr,MATCH(L515,rngCurrencies,0))/INDEX('Fixed inputs'!$D$65:$D$69,MATCH($C515,'Fixed inputs'!$B$65:$B$69,0)))</f>
        <v/>
      </c>
      <c r="Q515" s="157">
        <f t="shared" ca="1" si="40"/>
        <v>1.3201659200000002</v>
      </c>
    </row>
    <row r="516" spans="2:17" x14ac:dyDescent="0.6">
      <c r="B516" s="5">
        <f>INDEX('Fixed inputs'!$I$8:$I$19,MATCH(F516,'Fixed inputs'!$J$8:$J$19,0))</f>
        <v>5</v>
      </c>
      <c r="C516" s="25" t="s">
        <v>67</v>
      </c>
      <c r="D516" s="26" t="s">
        <v>34</v>
      </c>
      <c r="E516" s="26">
        <v>2020</v>
      </c>
      <c r="F516" s="27" t="s">
        <v>138</v>
      </c>
      <c r="G516" s="18" t="s">
        <v>105</v>
      </c>
      <c r="H516" s="6" t="s">
        <v>93</v>
      </c>
      <c r="I516" s="6" t="s">
        <v>68</v>
      </c>
      <c r="J516" s="134">
        <v>0.37129666500000003</v>
      </c>
      <c r="K516" s="18"/>
      <c r="L516" s="6"/>
      <c r="M516" s="6"/>
      <c r="N516" s="41"/>
      <c r="O516" s="34">
        <f ca="1">J516/'Fixed inputs'!$D$69*(1/INDIRECT($H516))</f>
        <v>0.1031379625</v>
      </c>
      <c r="P516" s="35" t="str">
        <f>IF(L516="","",N516*INDEX(rngFXtoEUr,MATCH(L516,rngCurrencies,0))/INDEX('Fixed inputs'!$D$65:$D$69,MATCH($C516,'Fixed inputs'!$B$65:$B$69,0)))</f>
        <v/>
      </c>
      <c r="Q516" s="157">
        <f t="shared" ca="1" si="40"/>
        <v>0.1031379625</v>
      </c>
    </row>
    <row r="517" spans="2:17" x14ac:dyDescent="0.6">
      <c r="B517" s="5">
        <f>INDEX('Fixed inputs'!$I$8:$I$19,MATCH(F517,'Fixed inputs'!$J$8:$J$19,0))</f>
        <v>6</v>
      </c>
      <c r="C517" s="25" t="s">
        <v>67</v>
      </c>
      <c r="D517" s="26" t="s">
        <v>34</v>
      </c>
      <c r="E517" s="26">
        <v>2020</v>
      </c>
      <c r="F517" s="27" t="s">
        <v>139</v>
      </c>
      <c r="G517" s="18" t="s">
        <v>105</v>
      </c>
      <c r="H517" s="6" t="s">
        <v>93</v>
      </c>
      <c r="I517" s="6" t="s">
        <v>68</v>
      </c>
      <c r="J517" s="134">
        <v>0.37129666500000003</v>
      </c>
      <c r="K517" s="18"/>
      <c r="L517" s="6"/>
      <c r="M517" s="6"/>
      <c r="N517" s="41"/>
      <c r="O517" s="34">
        <f ca="1">J517/'Fixed inputs'!$D$69*(1/INDIRECT($H517))</f>
        <v>0.1031379625</v>
      </c>
      <c r="P517" s="35" t="str">
        <f>IF(L517="","",N517*INDEX(rngFXtoEUr,MATCH(L517,rngCurrencies,0))/INDEX('Fixed inputs'!$D$65:$D$69,MATCH($C517,'Fixed inputs'!$B$65:$B$69,0)))</f>
        <v/>
      </c>
      <c r="Q517" s="157">
        <f t="shared" ca="1" si="40"/>
        <v>0.1031379625</v>
      </c>
    </row>
    <row r="518" spans="2:17" x14ac:dyDescent="0.6">
      <c r="B518" s="5">
        <f>INDEX('Fixed inputs'!$I$8:$I$19,MATCH(F518,'Fixed inputs'!$J$8:$J$19,0))</f>
        <v>7</v>
      </c>
      <c r="C518" s="25" t="s">
        <v>67</v>
      </c>
      <c r="D518" s="26" t="s">
        <v>34</v>
      </c>
      <c r="E518" s="26">
        <v>2020</v>
      </c>
      <c r="F518" s="27" t="s">
        <v>140</v>
      </c>
      <c r="G518" s="18" t="s">
        <v>105</v>
      </c>
      <c r="H518" s="6" t="s">
        <v>93</v>
      </c>
      <c r="I518" s="6" t="s">
        <v>68</v>
      </c>
      <c r="J518" s="134">
        <v>0.37129666500000003</v>
      </c>
      <c r="K518" s="18"/>
      <c r="L518" s="6"/>
      <c r="M518" s="6"/>
      <c r="N518" s="41"/>
      <c r="O518" s="34">
        <f ca="1">J518/'Fixed inputs'!$D$69*(1/INDIRECT($H518))</f>
        <v>0.1031379625</v>
      </c>
      <c r="P518" s="35" t="str">
        <f>IF(L518="","",N518*INDEX(rngFXtoEUr,MATCH(L518,rngCurrencies,0))/INDEX('Fixed inputs'!$D$65:$D$69,MATCH($C518,'Fixed inputs'!$B$65:$B$69,0)))</f>
        <v/>
      </c>
      <c r="Q518" s="157">
        <f t="shared" ca="1" si="40"/>
        <v>0.1031379625</v>
      </c>
    </row>
    <row r="519" spans="2:17" x14ac:dyDescent="0.6">
      <c r="B519" s="5">
        <f>INDEX('Fixed inputs'!$I$8:$I$19,MATCH(F519,'Fixed inputs'!$J$8:$J$19,0))</f>
        <v>8</v>
      </c>
      <c r="C519" s="25" t="s">
        <v>67</v>
      </c>
      <c r="D519" s="26" t="s">
        <v>34</v>
      </c>
      <c r="E519" s="26">
        <v>2020</v>
      </c>
      <c r="F519" s="27" t="s">
        <v>141</v>
      </c>
      <c r="G519" s="18" t="s">
        <v>105</v>
      </c>
      <c r="H519" s="6" t="s">
        <v>93</v>
      </c>
      <c r="I519" s="6" t="s">
        <v>68</v>
      </c>
      <c r="J519" s="134">
        <v>0.37129666500000003</v>
      </c>
      <c r="K519" s="18"/>
      <c r="L519" s="6"/>
      <c r="M519" s="6"/>
      <c r="N519" s="41"/>
      <c r="O519" s="34">
        <f ca="1">J519/'Fixed inputs'!$D$69*(1/INDIRECT($H519))</f>
        <v>0.1031379625</v>
      </c>
      <c r="P519" s="35" t="str">
        <f>IF(L519="","",N519*INDEX(rngFXtoEUr,MATCH(L519,rngCurrencies,0))/INDEX('Fixed inputs'!$D$65:$D$69,MATCH($C519,'Fixed inputs'!$B$65:$B$69,0)))</f>
        <v/>
      </c>
      <c r="Q519" s="157">
        <f t="shared" ca="1" si="40"/>
        <v>0.1031379625</v>
      </c>
    </row>
    <row r="520" spans="2:17" x14ac:dyDescent="0.6">
      <c r="B520" s="5">
        <f>INDEX('Fixed inputs'!$I$8:$I$19,MATCH(F520,'Fixed inputs'!$J$8:$J$19,0))</f>
        <v>9</v>
      </c>
      <c r="C520" s="25" t="s">
        <v>67</v>
      </c>
      <c r="D520" s="26" t="s">
        <v>34</v>
      </c>
      <c r="E520" s="26">
        <v>2020</v>
      </c>
      <c r="F520" s="27" t="s">
        <v>142</v>
      </c>
      <c r="G520" s="18" t="s">
        <v>105</v>
      </c>
      <c r="H520" s="6" t="s">
        <v>93</v>
      </c>
      <c r="I520" s="6" t="s">
        <v>68</v>
      </c>
      <c r="J520" s="134">
        <v>0.37129666500000003</v>
      </c>
      <c r="K520" s="18"/>
      <c r="L520" s="6"/>
      <c r="M520" s="6"/>
      <c r="N520" s="41"/>
      <c r="O520" s="34">
        <f ca="1">J520/'Fixed inputs'!$D$69*(1/INDIRECT($H520))</f>
        <v>0.1031379625</v>
      </c>
      <c r="P520" s="35" t="str">
        <f>IF(L520="","",N520*INDEX(rngFXtoEUr,MATCH(L520,rngCurrencies,0))/INDEX('Fixed inputs'!$D$65:$D$69,MATCH($C520,'Fixed inputs'!$B$65:$B$69,0)))</f>
        <v/>
      </c>
      <c r="Q520" s="157">
        <f t="shared" ca="1" si="40"/>
        <v>0.1031379625</v>
      </c>
    </row>
    <row r="521" spans="2:17" x14ac:dyDescent="0.6">
      <c r="B521" s="5">
        <f>INDEX('Fixed inputs'!$I$8:$I$19,MATCH(F521,'Fixed inputs'!$J$8:$J$19,0))</f>
        <v>10</v>
      </c>
      <c r="C521" s="25" t="s">
        <v>67</v>
      </c>
      <c r="D521" s="26" t="s">
        <v>34</v>
      </c>
      <c r="E521" s="26">
        <v>2020</v>
      </c>
      <c r="F521" s="27" t="s">
        <v>143</v>
      </c>
      <c r="G521" s="18" t="s">
        <v>105</v>
      </c>
      <c r="H521" s="6" t="s">
        <v>93</v>
      </c>
      <c r="I521" s="6" t="s">
        <v>68</v>
      </c>
      <c r="J521" s="134">
        <v>5.1355904538525854</v>
      </c>
      <c r="K521" s="18"/>
      <c r="L521" s="6"/>
      <c r="M521" s="6"/>
      <c r="N521" s="41"/>
      <c r="O521" s="34">
        <f ca="1">J521/'Fixed inputs'!$D$69*(1/INDIRECT($H521))</f>
        <v>1.4265529038479403</v>
      </c>
      <c r="P521" s="35" t="str">
        <f>IF(L521="","",N521*INDEX(rngFXtoEUr,MATCH(L521,rngCurrencies,0))/INDEX('Fixed inputs'!$D$65:$D$69,MATCH($C521,'Fixed inputs'!$B$65:$B$69,0)))</f>
        <v/>
      </c>
      <c r="Q521" s="157">
        <f t="shared" ca="1" si="40"/>
        <v>1.4265529038479403</v>
      </c>
    </row>
    <row r="522" spans="2:17" x14ac:dyDescent="0.6">
      <c r="B522" s="5">
        <f>INDEX('Fixed inputs'!$I$8:$I$19,MATCH(F522,'Fixed inputs'!$J$8:$J$19,0))</f>
        <v>11</v>
      </c>
      <c r="C522" s="25" t="s">
        <v>67</v>
      </c>
      <c r="D522" s="26" t="s">
        <v>34</v>
      </c>
      <c r="E522" s="26">
        <v>2020</v>
      </c>
      <c r="F522" s="27" t="s">
        <v>144</v>
      </c>
      <c r="G522" s="18" t="s">
        <v>105</v>
      </c>
      <c r="H522" s="6" t="s">
        <v>93</v>
      </c>
      <c r="I522" s="6" t="s">
        <v>68</v>
      </c>
      <c r="J522" s="134">
        <v>5.1355904538525854</v>
      </c>
      <c r="K522" s="18"/>
      <c r="L522" s="6"/>
      <c r="M522" s="6"/>
      <c r="N522" s="41"/>
      <c r="O522" s="34">
        <f ca="1">J522/'Fixed inputs'!$D$69*(1/INDIRECT($H522))</f>
        <v>1.4265529038479403</v>
      </c>
      <c r="P522" s="35" t="str">
        <f>IF(L522="","",N522*INDEX(rngFXtoEUr,MATCH(L522,rngCurrencies,0))/INDEX('Fixed inputs'!$D$65:$D$69,MATCH($C522,'Fixed inputs'!$B$65:$B$69,0)))</f>
        <v/>
      </c>
      <c r="Q522" s="157">
        <f t="shared" ca="1" si="40"/>
        <v>1.4265529038479403</v>
      </c>
    </row>
    <row r="523" spans="2:17" x14ac:dyDescent="0.6">
      <c r="B523" s="5">
        <f>INDEX('Fixed inputs'!$I$8:$I$19,MATCH(F523,'Fixed inputs'!$J$8:$J$19,0))</f>
        <v>12</v>
      </c>
      <c r="C523" s="25" t="s">
        <v>67</v>
      </c>
      <c r="D523" s="26" t="s">
        <v>34</v>
      </c>
      <c r="E523" s="26">
        <v>2020</v>
      </c>
      <c r="F523" s="27" t="s">
        <v>145</v>
      </c>
      <c r="G523" s="18" t="s">
        <v>105</v>
      </c>
      <c r="H523" s="6" t="s">
        <v>93</v>
      </c>
      <c r="I523" s="6" t="s">
        <v>68</v>
      </c>
      <c r="J523" s="134">
        <v>9.1299314565178431</v>
      </c>
      <c r="K523" s="18"/>
      <c r="L523" s="6"/>
      <c r="M523" s="6"/>
      <c r="N523" s="41"/>
      <c r="O523" s="34">
        <f ca="1">J523/'Fixed inputs'!$D$69*(1/INDIRECT($H523))</f>
        <v>2.5360920712549562</v>
      </c>
      <c r="P523" s="35" t="str">
        <f>IF(L523="","",N523*INDEX(rngFXtoEUr,MATCH(L523,rngCurrencies,0))/INDEX('Fixed inputs'!$D$65:$D$69,MATCH($C523,'Fixed inputs'!$B$65:$B$69,0)))</f>
        <v/>
      </c>
      <c r="Q523" s="157">
        <f t="shared" ca="1" si="40"/>
        <v>2.5360920712549562</v>
      </c>
    </row>
    <row r="524" spans="2:17" x14ac:dyDescent="0.6">
      <c r="B524" s="5">
        <f>INDEX('Fixed inputs'!$I$8:$I$19,MATCH(F524,'Fixed inputs'!$J$8:$J$19,0))</f>
        <v>1</v>
      </c>
      <c r="C524" s="25" t="s">
        <v>67</v>
      </c>
      <c r="D524" s="26" t="s">
        <v>34</v>
      </c>
      <c r="E524" s="26">
        <v>2021</v>
      </c>
      <c r="F524" s="27" t="s">
        <v>134</v>
      </c>
      <c r="G524" s="18" t="s">
        <v>105</v>
      </c>
      <c r="H524" s="6" t="s">
        <v>93</v>
      </c>
      <c r="I524" s="6" t="s">
        <v>68</v>
      </c>
      <c r="J524" s="134">
        <v>15.977380048906227</v>
      </c>
      <c r="K524" s="18"/>
      <c r="L524" s="6"/>
      <c r="M524" s="6"/>
      <c r="N524" s="41"/>
      <c r="O524" s="34">
        <f ca="1">J524/'Fixed inputs'!$D$69*(1/INDIRECT($H524))</f>
        <v>4.4381611246961743</v>
      </c>
      <c r="P524" s="35" t="str">
        <f>IF(L524="","",N524*INDEX(rngFXtoEUr,MATCH(L524,rngCurrencies,0))/INDEX('Fixed inputs'!$D$65:$D$69,MATCH($C524,'Fixed inputs'!$B$65:$B$69,0)))</f>
        <v/>
      </c>
      <c r="Q524" s="157">
        <f t="shared" ca="1" si="40"/>
        <v>4.4381611246961743</v>
      </c>
    </row>
    <row r="525" spans="2:17" x14ac:dyDescent="0.6">
      <c r="B525" s="5">
        <f>INDEX('Fixed inputs'!$I$8:$I$19,MATCH(F525,'Fixed inputs'!$J$8:$J$19,0))</f>
        <v>2</v>
      </c>
      <c r="C525" s="25" t="s">
        <v>67</v>
      </c>
      <c r="D525" s="26" t="s">
        <v>34</v>
      </c>
      <c r="E525" s="26">
        <v>2021</v>
      </c>
      <c r="F525" s="27" t="s">
        <v>135</v>
      </c>
      <c r="G525" s="18" t="s">
        <v>105</v>
      </c>
      <c r="H525" s="6" t="s">
        <v>93</v>
      </c>
      <c r="I525" s="6" t="s">
        <v>68</v>
      </c>
      <c r="J525" s="134">
        <v>18.259862913035686</v>
      </c>
      <c r="K525" s="18"/>
      <c r="L525" s="6"/>
      <c r="M525" s="6"/>
      <c r="N525" s="41"/>
      <c r="O525" s="34">
        <f ca="1">J525/'Fixed inputs'!$D$69*(1/INDIRECT($H525))</f>
        <v>5.0721841425099123</v>
      </c>
      <c r="P525" s="35" t="str">
        <f>IF(L525="","",N525*INDEX(rngFXtoEUr,MATCH(L525,rngCurrencies,0))/INDEX('Fixed inputs'!$D$65:$D$69,MATCH($C525,'Fixed inputs'!$B$65:$B$69,0)))</f>
        <v/>
      </c>
      <c r="Q525" s="157">
        <f t="shared" ca="1" si="40"/>
        <v>5.0721841425099123</v>
      </c>
    </row>
    <row r="526" spans="2:17" x14ac:dyDescent="0.6">
      <c r="B526" s="5">
        <f>INDEX('Fixed inputs'!$I$8:$I$19,MATCH(F526,'Fixed inputs'!$J$8:$J$19,0))</f>
        <v>3</v>
      </c>
      <c r="C526" s="25" t="s">
        <v>67</v>
      </c>
      <c r="D526" s="26" t="s">
        <v>34</v>
      </c>
      <c r="E526" s="26">
        <v>2021</v>
      </c>
      <c r="F526" s="27" t="s">
        <v>136</v>
      </c>
      <c r="G526" s="18" t="s">
        <v>105</v>
      </c>
      <c r="H526" s="6" t="s">
        <v>93</v>
      </c>
      <c r="I526" s="6" t="s">
        <v>68</v>
      </c>
      <c r="J526" s="134">
        <v>13.694897184776769</v>
      </c>
      <c r="K526" s="18"/>
      <c r="L526" s="6"/>
      <c r="M526" s="6"/>
      <c r="N526" s="41"/>
      <c r="O526" s="34">
        <f ca="1">J526/'Fixed inputs'!$D$69*(1/INDIRECT($H526))</f>
        <v>3.8041381068824358</v>
      </c>
      <c r="P526" s="35" t="str">
        <f>IF(L526="","",N526*INDEX(rngFXtoEUr,MATCH(L526,rngCurrencies,0))/INDEX('Fixed inputs'!$D$65:$D$69,MATCH($C526,'Fixed inputs'!$B$65:$B$69,0)))</f>
        <v/>
      </c>
      <c r="Q526" s="157">
        <f t="shared" ca="1" si="40"/>
        <v>3.8041381068824358</v>
      </c>
    </row>
    <row r="527" spans="2:17" x14ac:dyDescent="0.6">
      <c r="B527" s="5">
        <f>INDEX('Fixed inputs'!$I$8:$I$19,MATCH(F527,'Fixed inputs'!$J$8:$J$19,0))</f>
        <v>4</v>
      </c>
      <c r="C527" s="25" t="s">
        <v>67</v>
      </c>
      <c r="D527" s="26" t="s">
        <v>34</v>
      </c>
      <c r="E527" s="26">
        <v>2021</v>
      </c>
      <c r="F527" s="27" t="s">
        <v>137</v>
      </c>
      <c r="G527" s="18" t="s">
        <v>105</v>
      </c>
      <c r="H527" s="6" t="s">
        <v>93</v>
      </c>
      <c r="I527" s="6" t="s">
        <v>68</v>
      </c>
      <c r="J527" s="134">
        <v>5.1355904538525854</v>
      </c>
      <c r="K527" s="18"/>
      <c r="L527" s="6"/>
      <c r="M527" s="6"/>
      <c r="N527" s="41"/>
      <c r="O527" s="34">
        <f ca="1">J527/'Fixed inputs'!$D$69*(1/INDIRECT($H527))</f>
        <v>1.4265529038479403</v>
      </c>
      <c r="P527" s="35" t="str">
        <f>IF(L527="","",N527*INDEX(rngFXtoEUr,MATCH(L527,rngCurrencies,0))/INDEX('Fixed inputs'!$D$65:$D$69,MATCH($C527,'Fixed inputs'!$B$65:$B$69,0)))</f>
        <v/>
      </c>
      <c r="Q527" s="157">
        <f t="shared" ca="1" si="40"/>
        <v>1.4265529038479403</v>
      </c>
    </row>
    <row r="528" spans="2:17" x14ac:dyDescent="0.6">
      <c r="B528" s="5">
        <f>INDEX('Fixed inputs'!$I$8:$I$19,MATCH(F528,'Fixed inputs'!$J$8:$J$19,0))</f>
        <v>5</v>
      </c>
      <c r="C528" s="25" t="s">
        <v>67</v>
      </c>
      <c r="D528" s="26" t="s">
        <v>34</v>
      </c>
      <c r="E528" s="26">
        <v>2021</v>
      </c>
      <c r="F528" s="27" t="s">
        <v>138</v>
      </c>
      <c r="G528" s="18" t="s">
        <v>105</v>
      </c>
      <c r="H528" s="6" t="s">
        <v>93</v>
      </c>
      <c r="I528" s="6" t="s">
        <v>68</v>
      </c>
      <c r="J528" s="134">
        <v>0.38802128498974897</v>
      </c>
      <c r="K528" s="18"/>
      <c r="L528" s="6"/>
      <c r="M528" s="6"/>
      <c r="N528" s="41"/>
      <c r="O528" s="34">
        <f ca="1">J528/'Fixed inputs'!$D$69*(1/INDIRECT($H528))</f>
        <v>0.10778369027493026</v>
      </c>
      <c r="P528" s="35" t="str">
        <f>IF(L528="","",N528*INDEX(rngFXtoEUr,MATCH(L528,rngCurrencies,0))/INDEX('Fixed inputs'!$D$65:$D$69,MATCH($C528,'Fixed inputs'!$B$65:$B$69,0)))</f>
        <v/>
      </c>
      <c r="Q528" s="157">
        <f t="shared" ca="1" si="40"/>
        <v>0.10778369027493026</v>
      </c>
    </row>
    <row r="529" spans="2:17" x14ac:dyDescent="0.6">
      <c r="B529" s="5">
        <f>INDEX('Fixed inputs'!$I$8:$I$19,MATCH(F529,'Fixed inputs'!$J$8:$J$19,0))</f>
        <v>6</v>
      </c>
      <c r="C529" s="25" t="s">
        <v>67</v>
      </c>
      <c r="D529" s="26" t="s">
        <v>34</v>
      </c>
      <c r="E529" s="26">
        <v>2021</v>
      </c>
      <c r="F529" s="27" t="s">
        <v>139</v>
      </c>
      <c r="G529" s="18" t="s">
        <v>105</v>
      </c>
      <c r="H529" s="6" t="s">
        <v>93</v>
      </c>
      <c r="I529" s="6" t="s">
        <v>68</v>
      </c>
      <c r="J529" s="134">
        <v>0.38802128498974897</v>
      </c>
      <c r="K529" s="18"/>
      <c r="L529" s="6"/>
      <c r="M529" s="6"/>
      <c r="N529" s="41"/>
      <c r="O529" s="34">
        <f ca="1">J529/'Fixed inputs'!$D$69*(1/INDIRECT($H529))</f>
        <v>0.10778369027493026</v>
      </c>
      <c r="P529" s="35" t="str">
        <f>IF(L529="","",N529*INDEX(rngFXtoEUr,MATCH(L529,rngCurrencies,0))/INDEX('Fixed inputs'!$D$65:$D$69,MATCH($C529,'Fixed inputs'!$B$65:$B$69,0)))</f>
        <v/>
      </c>
      <c r="Q529" s="157">
        <f t="shared" ca="1" si="40"/>
        <v>0.10778369027493026</v>
      </c>
    </row>
    <row r="530" spans="2:17" x14ac:dyDescent="0.6">
      <c r="B530" s="5">
        <f>INDEX('Fixed inputs'!$I$8:$I$19,MATCH(F530,'Fixed inputs'!$J$8:$J$19,0))</f>
        <v>7</v>
      </c>
      <c r="C530" s="25" t="s">
        <v>67</v>
      </c>
      <c r="D530" s="26" t="s">
        <v>34</v>
      </c>
      <c r="E530" s="26">
        <v>2021</v>
      </c>
      <c r="F530" s="27" t="s">
        <v>140</v>
      </c>
      <c r="G530" s="18" t="s">
        <v>105</v>
      </c>
      <c r="H530" s="6" t="s">
        <v>93</v>
      </c>
      <c r="I530" s="6" t="s">
        <v>68</v>
      </c>
      <c r="J530" s="134">
        <v>0.38802128498974897</v>
      </c>
      <c r="K530" s="18"/>
      <c r="L530" s="6"/>
      <c r="M530" s="6"/>
      <c r="N530" s="41"/>
      <c r="O530" s="34">
        <f ca="1">J530/'Fixed inputs'!$D$69*(1/INDIRECT($H530))</f>
        <v>0.10778369027493026</v>
      </c>
      <c r="P530" s="35" t="str">
        <f>IF(L530="","",N530*INDEX(rngFXtoEUr,MATCH(L530,rngCurrencies,0))/INDEX('Fixed inputs'!$D$65:$D$69,MATCH($C530,'Fixed inputs'!$B$65:$B$69,0)))</f>
        <v/>
      </c>
      <c r="Q530" s="157">
        <f t="shared" ca="1" si="40"/>
        <v>0.10778369027493026</v>
      </c>
    </row>
    <row r="531" spans="2:17" x14ac:dyDescent="0.6">
      <c r="B531" s="5">
        <f>INDEX('Fixed inputs'!$I$8:$I$19,MATCH(F531,'Fixed inputs'!$J$8:$J$19,0))</f>
        <v>8</v>
      </c>
      <c r="C531" s="25" t="s">
        <v>67</v>
      </c>
      <c r="D531" s="26" t="s">
        <v>34</v>
      </c>
      <c r="E531" s="26">
        <v>2021</v>
      </c>
      <c r="F531" s="27" t="s">
        <v>141</v>
      </c>
      <c r="G531" s="18" t="s">
        <v>105</v>
      </c>
      <c r="H531" s="6" t="s">
        <v>93</v>
      </c>
      <c r="I531" s="6" t="s">
        <v>68</v>
      </c>
      <c r="J531" s="134">
        <v>0.38802128498974897</v>
      </c>
      <c r="K531" s="18"/>
      <c r="L531" s="6"/>
      <c r="M531" s="6"/>
      <c r="N531" s="41"/>
      <c r="O531" s="34">
        <f ca="1">J531/'Fixed inputs'!$D$69*(1/INDIRECT($H531))</f>
        <v>0.10778369027493026</v>
      </c>
      <c r="P531" s="35" t="str">
        <f>IF(L531="","",N531*INDEX(rngFXtoEUr,MATCH(L531,rngCurrencies,0))/INDEX('Fixed inputs'!$D$65:$D$69,MATCH($C531,'Fixed inputs'!$B$65:$B$69,0)))</f>
        <v/>
      </c>
      <c r="Q531" s="157">
        <f t="shared" ca="1" si="40"/>
        <v>0.10778369027493026</v>
      </c>
    </row>
    <row r="532" spans="2:17" x14ac:dyDescent="0.6">
      <c r="B532" s="5">
        <f>INDEX('Fixed inputs'!$I$8:$I$19,MATCH(F532,'Fixed inputs'!$J$8:$J$19,0))</f>
        <v>9</v>
      </c>
      <c r="C532" s="25" t="s">
        <v>67</v>
      </c>
      <c r="D532" s="26" t="s">
        <v>34</v>
      </c>
      <c r="E532" s="26">
        <v>2021</v>
      </c>
      <c r="F532" s="27" t="s">
        <v>142</v>
      </c>
      <c r="G532" s="18" t="s">
        <v>105</v>
      </c>
      <c r="H532" s="6" t="s">
        <v>93</v>
      </c>
      <c r="I532" s="6" t="s">
        <v>68</v>
      </c>
      <c r="J532" s="134">
        <v>0.38802128498974897</v>
      </c>
      <c r="K532" s="18"/>
      <c r="L532" s="6"/>
      <c r="M532" s="6"/>
      <c r="N532" s="41"/>
      <c r="O532" s="34">
        <f ca="1">J532/'Fixed inputs'!$D$69*(1/INDIRECT($H532))</f>
        <v>0.10778369027493026</v>
      </c>
      <c r="P532" s="35" t="str">
        <f>IF(L532="","",N532*INDEX(rngFXtoEUr,MATCH(L532,rngCurrencies,0))/INDEX('Fixed inputs'!$D$65:$D$69,MATCH($C532,'Fixed inputs'!$B$65:$B$69,0)))</f>
        <v/>
      </c>
      <c r="Q532" s="157">
        <f t="shared" ca="1" si="40"/>
        <v>0.10778369027493026</v>
      </c>
    </row>
    <row r="533" spans="2:17" x14ac:dyDescent="0.6">
      <c r="B533" s="5">
        <f>INDEX('Fixed inputs'!$I$8:$I$19,MATCH(F533,'Fixed inputs'!$J$8:$J$19,0))</f>
        <v>10</v>
      </c>
      <c r="C533" s="25" t="s">
        <v>67</v>
      </c>
      <c r="D533" s="26" t="s">
        <v>34</v>
      </c>
      <c r="E533" s="26">
        <v>2021</v>
      </c>
      <c r="F533" s="27" t="s">
        <v>143</v>
      </c>
      <c r="G533" s="18" t="s">
        <v>105</v>
      </c>
      <c r="H533" s="6" t="s">
        <v>93</v>
      </c>
      <c r="I533" s="6" t="s">
        <v>68</v>
      </c>
      <c r="J533" s="134">
        <v>5.4565243997278197</v>
      </c>
      <c r="K533" s="18"/>
      <c r="L533" s="6"/>
      <c r="M533" s="6"/>
      <c r="N533" s="41"/>
      <c r="O533" s="34">
        <f ca="1">J533/'Fixed inputs'!$D$69*(1/INDIRECT($H533))</f>
        <v>1.5157012221466166</v>
      </c>
      <c r="P533" s="35" t="str">
        <f>IF(L533="","",N533*INDEX(rngFXtoEUr,MATCH(L533,rngCurrencies,0))/INDEX('Fixed inputs'!$D$65:$D$69,MATCH($C533,'Fixed inputs'!$B$65:$B$69,0)))</f>
        <v/>
      </c>
      <c r="Q533" s="157">
        <f t="shared" ca="1" si="40"/>
        <v>1.5157012221466166</v>
      </c>
    </row>
    <row r="534" spans="2:17" x14ac:dyDescent="0.6">
      <c r="B534" s="5">
        <f>INDEX('Fixed inputs'!$I$8:$I$19,MATCH(F534,'Fixed inputs'!$J$8:$J$19,0))</f>
        <v>11</v>
      </c>
      <c r="C534" s="25" t="s">
        <v>67</v>
      </c>
      <c r="D534" s="26" t="s">
        <v>34</v>
      </c>
      <c r="E534" s="26">
        <v>2021</v>
      </c>
      <c r="F534" s="27" t="s">
        <v>144</v>
      </c>
      <c r="G534" s="18" t="s">
        <v>105</v>
      </c>
      <c r="H534" s="6" t="s">
        <v>93</v>
      </c>
      <c r="I534" s="6" t="s">
        <v>68</v>
      </c>
      <c r="J534" s="134">
        <v>5.4565243997278197</v>
      </c>
      <c r="K534" s="18"/>
      <c r="L534" s="6"/>
      <c r="M534" s="6"/>
      <c r="N534" s="41"/>
      <c r="O534" s="34">
        <f ca="1">J534/'Fixed inputs'!$D$69*(1/INDIRECT($H534))</f>
        <v>1.5157012221466166</v>
      </c>
      <c r="P534" s="35" t="str">
        <f>IF(L534="","",N534*INDEX(rngFXtoEUr,MATCH(L534,rngCurrencies,0))/INDEX('Fixed inputs'!$D$65:$D$69,MATCH($C534,'Fixed inputs'!$B$65:$B$69,0)))</f>
        <v/>
      </c>
      <c r="Q534" s="157">
        <f t="shared" ca="1" si="40"/>
        <v>1.5157012221466166</v>
      </c>
    </row>
    <row r="535" spans="2:17" x14ac:dyDescent="0.6">
      <c r="B535" s="5">
        <f>INDEX('Fixed inputs'!$I$8:$I$19,MATCH(F535,'Fixed inputs'!$J$8:$J$19,0))</f>
        <v>12</v>
      </c>
      <c r="C535" s="25" t="s">
        <v>67</v>
      </c>
      <c r="D535" s="26" t="s">
        <v>34</v>
      </c>
      <c r="E535" s="26">
        <v>2021</v>
      </c>
      <c r="F535" s="27" t="s">
        <v>145</v>
      </c>
      <c r="G535" s="18" t="s">
        <v>105</v>
      </c>
      <c r="H535" s="6" t="s">
        <v>93</v>
      </c>
      <c r="I535" s="6" t="s">
        <v>68</v>
      </c>
      <c r="J535" s="134">
        <v>9.7004802481787156</v>
      </c>
      <c r="K535" s="18"/>
      <c r="L535" s="6"/>
      <c r="M535" s="6"/>
      <c r="N535" s="41"/>
      <c r="O535" s="34">
        <f ca="1">J535/'Fixed inputs'!$D$69*(1/INDIRECT($H535))</f>
        <v>2.6945778467163097</v>
      </c>
      <c r="P535" s="35" t="str">
        <f>IF(L535="","",N535*INDEX(rngFXtoEUr,MATCH(L535,rngCurrencies,0))/INDEX('Fixed inputs'!$D$65:$D$69,MATCH($C535,'Fixed inputs'!$B$65:$B$69,0)))</f>
        <v/>
      </c>
      <c r="Q535" s="157">
        <f t="shared" ca="1" si="40"/>
        <v>2.6945778467163097</v>
      </c>
    </row>
    <row r="536" spans="2:17" x14ac:dyDescent="0.6">
      <c r="B536" s="5">
        <f>INDEX('Fixed inputs'!$I$8:$I$19,MATCH(F536,'Fixed inputs'!$J$8:$J$19,0))</f>
        <v>1</v>
      </c>
      <c r="C536" s="25" t="s">
        <v>67</v>
      </c>
      <c r="D536" s="26" t="s">
        <v>34</v>
      </c>
      <c r="E536" s="26">
        <v>2022</v>
      </c>
      <c r="F536" s="27" t="s">
        <v>134</v>
      </c>
      <c r="G536" s="18" t="s">
        <v>105</v>
      </c>
      <c r="H536" s="6" t="s">
        <v>93</v>
      </c>
      <c r="I536" s="6" t="s">
        <v>68</v>
      </c>
      <c r="J536" s="134">
        <v>16.975840434312754</v>
      </c>
      <c r="K536" s="18"/>
      <c r="L536" s="6"/>
      <c r="M536" s="6"/>
      <c r="N536" s="41"/>
      <c r="O536" s="34">
        <f ca="1">J536/'Fixed inputs'!$D$69*(1/INDIRECT($H536))</f>
        <v>4.7155112317535428</v>
      </c>
      <c r="P536" s="35" t="str">
        <f>IF(L536="","",N536*INDEX(rngFXtoEUr,MATCH(L536,rngCurrencies,0))/INDEX('Fixed inputs'!$D$65:$D$69,MATCH($C536,'Fixed inputs'!$B$65:$B$69,0)))</f>
        <v/>
      </c>
      <c r="Q536" s="157">
        <f t="shared" ca="1" si="40"/>
        <v>4.7155112317535428</v>
      </c>
    </row>
    <row r="537" spans="2:17" x14ac:dyDescent="0.6">
      <c r="B537" s="5">
        <f>INDEX('Fixed inputs'!$I$8:$I$19,MATCH(F537,'Fixed inputs'!$J$8:$J$19,0))</f>
        <v>2</v>
      </c>
      <c r="C537" s="25" t="s">
        <v>67</v>
      </c>
      <c r="D537" s="26" t="s">
        <v>34</v>
      </c>
      <c r="E537" s="26">
        <v>2022</v>
      </c>
      <c r="F537" s="27" t="s">
        <v>135</v>
      </c>
      <c r="G537" s="18" t="s">
        <v>105</v>
      </c>
      <c r="H537" s="6" t="s">
        <v>93</v>
      </c>
      <c r="I537" s="6" t="s">
        <v>68</v>
      </c>
      <c r="J537" s="134">
        <v>19.400960496357431</v>
      </c>
      <c r="K537" s="18"/>
      <c r="L537" s="6"/>
      <c r="M537" s="6"/>
      <c r="N537" s="41"/>
      <c r="O537" s="34">
        <f ca="1">J537/'Fixed inputs'!$D$69*(1/INDIRECT($H537))</f>
        <v>5.3891556934326195</v>
      </c>
      <c r="P537" s="35" t="str">
        <f>IF(L537="","",N537*INDEX(rngFXtoEUr,MATCH(L537,rngCurrencies,0))/INDEX('Fixed inputs'!$D$65:$D$69,MATCH($C537,'Fixed inputs'!$B$65:$B$69,0)))</f>
        <v/>
      </c>
      <c r="Q537" s="157">
        <f t="shared" ca="1" si="40"/>
        <v>5.3891556934326195</v>
      </c>
    </row>
    <row r="538" spans="2:17" x14ac:dyDescent="0.6">
      <c r="B538" s="5">
        <f>INDEX('Fixed inputs'!$I$8:$I$19,MATCH(F538,'Fixed inputs'!$J$8:$J$19,0))</f>
        <v>3</v>
      </c>
      <c r="C538" s="25" t="s">
        <v>67</v>
      </c>
      <c r="D538" s="26" t="s">
        <v>34</v>
      </c>
      <c r="E538" s="26">
        <v>2022</v>
      </c>
      <c r="F538" s="27" t="s">
        <v>136</v>
      </c>
      <c r="G538" s="18" t="s">
        <v>105</v>
      </c>
      <c r="H538" s="6" t="s">
        <v>93</v>
      </c>
      <c r="I538" s="6" t="s">
        <v>68</v>
      </c>
      <c r="J538" s="134">
        <v>14.550720372268076</v>
      </c>
      <c r="K538" s="18"/>
      <c r="L538" s="6"/>
      <c r="M538" s="6"/>
      <c r="N538" s="41"/>
      <c r="O538" s="34">
        <f ca="1">J538/'Fixed inputs'!$D$69*(1/INDIRECT($H538))</f>
        <v>4.0418667700744653</v>
      </c>
      <c r="P538" s="35" t="str">
        <f>IF(L538="","",N538*INDEX(rngFXtoEUr,MATCH(L538,rngCurrencies,0))/INDEX('Fixed inputs'!$D$65:$D$69,MATCH($C538,'Fixed inputs'!$B$65:$B$69,0)))</f>
        <v/>
      </c>
      <c r="Q538" s="157">
        <f t="shared" ca="1" si="40"/>
        <v>4.0418667700744653</v>
      </c>
    </row>
    <row r="539" spans="2:17" x14ac:dyDescent="0.6">
      <c r="B539" s="5">
        <f>INDEX('Fixed inputs'!$I$8:$I$19,MATCH(F539,'Fixed inputs'!$J$8:$J$19,0))</f>
        <v>4</v>
      </c>
      <c r="C539" s="25" t="s">
        <v>67</v>
      </c>
      <c r="D539" s="26" t="s">
        <v>34</v>
      </c>
      <c r="E539" s="26">
        <v>2022</v>
      </c>
      <c r="F539" s="27" t="s">
        <v>137</v>
      </c>
      <c r="G539" s="18" t="s">
        <v>105</v>
      </c>
      <c r="H539" s="6" t="s">
        <v>93</v>
      </c>
      <c r="I539" s="6" t="s">
        <v>68</v>
      </c>
      <c r="J539" s="134">
        <v>5.4565243997278197</v>
      </c>
      <c r="K539" s="18"/>
      <c r="L539" s="6"/>
      <c r="M539" s="6"/>
      <c r="N539" s="41"/>
      <c r="O539" s="34">
        <f ca="1">J539/'Fixed inputs'!$D$69*(1/INDIRECT($H539))</f>
        <v>1.5157012221466166</v>
      </c>
      <c r="P539" s="35" t="str">
        <f>IF(L539="","",N539*INDEX(rngFXtoEUr,MATCH(L539,rngCurrencies,0))/INDEX('Fixed inputs'!$D$65:$D$69,MATCH($C539,'Fixed inputs'!$B$65:$B$69,0)))</f>
        <v/>
      </c>
      <c r="Q539" s="157">
        <f t="shared" ca="1" si="40"/>
        <v>1.5157012221466166</v>
      </c>
    </row>
    <row r="540" spans="2:17" x14ac:dyDescent="0.6">
      <c r="B540" s="5">
        <f>INDEX('Fixed inputs'!$I$8:$I$19,MATCH(F540,'Fixed inputs'!$J$8:$J$19,0))</f>
        <v>5</v>
      </c>
      <c r="C540" s="25" t="s">
        <v>67</v>
      </c>
      <c r="D540" s="26" t="s">
        <v>34</v>
      </c>
      <c r="E540" s="26">
        <v>2022</v>
      </c>
      <c r="F540" s="27" t="s">
        <v>138</v>
      </c>
      <c r="G540" s="18" t="s">
        <v>105</v>
      </c>
      <c r="H540" s="6" t="s">
        <v>93</v>
      </c>
      <c r="I540" s="6" t="s">
        <v>68</v>
      </c>
      <c r="J540" s="134">
        <v>0.41226955852213715</v>
      </c>
      <c r="K540" s="18"/>
      <c r="L540" s="6"/>
      <c r="M540" s="6"/>
      <c r="N540" s="41"/>
      <c r="O540" s="34">
        <f ca="1">J540/'Fixed inputs'!$D$69*(1/INDIRECT($H540))</f>
        <v>0.11451932181170477</v>
      </c>
      <c r="P540" s="35" t="str">
        <f>IF(L540="","",N540*INDEX(rngFXtoEUr,MATCH(L540,rngCurrencies,0))/INDEX('Fixed inputs'!$D$65:$D$69,MATCH($C540,'Fixed inputs'!$B$65:$B$69,0)))</f>
        <v/>
      </c>
      <c r="Q540" s="157">
        <f t="shared" ref="Q540:Q603" ca="1" si="41">SUM(O540,P540)</f>
        <v>0.11451932181170477</v>
      </c>
    </row>
    <row r="541" spans="2:17" x14ac:dyDescent="0.6">
      <c r="B541" s="5">
        <f>INDEX('Fixed inputs'!$I$8:$I$19,MATCH(F541,'Fixed inputs'!$J$8:$J$19,0))</f>
        <v>6</v>
      </c>
      <c r="C541" s="25" t="s">
        <v>67</v>
      </c>
      <c r="D541" s="26" t="s">
        <v>34</v>
      </c>
      <c r="E541" s="26">
        <v>2022</v>
      </c>
      <c r="F541" s="27" t="s">
        <v>139</v>
      </c>
      <c r="G541" s="18" t="s">
        <v>105</v>
      </c>
      <c r="H541" s="6" t="s">
        <v>93</v>
      </c>
      <c r="I541" s="6" t="s">
        <v>68</v>
      </c>
      <c r="J541" s="134">
        <v>0.41226955852213715</v>
      </c>
      <c r="K541" s="18"/>
      <c r="L541" s="6"/>
      <c r="M541" s="6"/>
      <c r="N541" s="41"/>
      <c r="O541" s="34">
        <f ca="1">J541/'Fixed inputs'!$D$69*(1/INDIRECT($H541))</f>
        <v>0.11451932181170477</v>
      </c>
      <c r="P541" s="35" t="str">
        <f>IF(L541="","",N541*INDEX(rngFXtoEUr,MATCH(L541,rngCurrencies,0))/INDEX('Fixed inputs'!$D$65:$D$69,MATCH($C541,'Fixed inputs'!$B$65:$B$69,0)))</f>
        <v/>
      </c>
      <c r="Q541" s="157">
        <f t="shared" ca="1" si="41"/>
        <v>0.11451932181170477</v>
      </c>
    </row>
    <row r="542" spans="2:17" x14ac:dyDescent="0.6">
      <c r="B542" s="5">
        <f>INDEX('Fixed inputs'!$I$8:$I$19,MATCH(F542,'Fixed inputs'!$J$8:$J$19,0))</f>
        <v>7</v>
      </c>
      <c r="C542" s="25" t="s">
        <v>67</v>
      </c>
      <c r="D542" s="26" t="s">
        <v>34</v>
      </c>
      <c r="E542" s="26">
        <v>2022</v>
      </c>
      <c r="F542" s="27" t="s">
        <v>140</v>
      </c>
      <c r="G542" s="18" t="s">
        <v>105</v>
      </c>
      <c r="H542" s="6" t="s">
        <v>93</v>
      </c>
      <c r="I542" s="6" t="s">
        <v>68</v>
      </c>
      <c r="J542" s="134">
        <v>0.41226955852213715</v>
      </c>
      <c r="K542" s="18"/>
      <c r="L542" s="6"/>
      <c r="M542" s="6"/>
      <c r="N542" s="41"/>
      <c r="O542" s="34">
        <f ca="1">J542/'Fixed inputs'!$D$69*(1/INDIRECT($H542))</f>
        <v>0.11451932181170477</v>
      </c>
      <c r="P542" s="35" t="str">
        <f>IF(L542="","",N542*INDEX(rngFXtoEUr,MATCH(L542,rngCurrencies,0))/INDEX('Fixed inputs'!$D$65:$D$69,MATCH($C542,'Fixed inputs'!$B$65:$B$69,0)))</f>
        <v/>
      </c>
      <c r="Q542" s="157">
        <f t="shared" ca="1" si="41"/>
        <v>0.11451932181170477</v>
      </c>
    </row>
    <row r="543" spans="2:17" x14ac:dyDescent="0.6">
      <c r="B543" s="5">
        <f>INDEX('Fixed inputs'!$I$8:$I$19,MATCH(F543,'Fixed inputs'!$J$8:$J$19,0))</f>
        <v>8</v>
      </c>
      <c r="C543" s="25" t="s">
        <v>67</v>
      </c>
      <c r="D543" s="26" t="s">
        <v>34</v>
      </c>
      <c r="E543" s="26">
        <v>2022</v>
      </c>
      <c r="F543" s="27" t="s">
        <v>141</v>
      </c>
      <c r="G543" s="18" t="s">
        <v>105</v>
      </c>
      <c r="H543" s="6" t="s">
        <v>93</v>
      </c>
      <c r="I543" s="6" t="s">
        <v>68</v>
      </c>
      <c r="J543" s="134">
        <v>0.41226955852213715</v>
      </c>
      <c r="K543" s="18"/>
      <c r="L543" s="6"/>
      <c r="M543" s="6"/>
      <c r="N543" s="41"/>
      <c r="O543" s="34">
        <f ca="1">J543/'Fixed inputs'!$D$69*(1/INDIRECT($H543))</f>
        <v>0.11451932181170477</v>
      </c>
      <c r="P543" s="35" t="str">
        <f>IF(L543="","",N543*INDEX(rngFXtoEUr,MATCH(L543,rngCurrencies,0))/INDEX('Fixed inputs'!$D$65:$D$69,MATCH($C543,'Fixed inputs'!$B$65:$B$69,0)))</f>
        <v/>
      </c>
      <c r="Q543" s="157">
        <f t="shared" ca="1" si="41"/>
        <v>0.11451932181170477</v>
      </c>
    </row>
    <row r="544" spans="2:17" x14ac:dyDescent="0.6">
      <c r="B544" s="5">
        <f>INDEX('Fixed inputs'!$I$8:$I$19,MATCH(F544,'Fixed inputs'!$J$8:$J$19,0))</f>
        <v>9</v>
      </c>
      <c r="C544" s="25" t="s">
        <v>67</v>
      </c>
      <c r="D544" s="26" t="s">
        <v>34</v>
      </c>
      <c r="E544" s="26">
        <v>2022</v>
      </c>
      <c r="F544" s="27" t="s">
        <v>142</v>
      </c>
      <c r="G544" s="18" t="s">
        <v>105</v>
      </c>
      <c r="H544" s="6" t="s">
        <v>93</v>
      </c>
      <c r="I544" s="6" t="s">
        <v>68</v>
      </c>
      <c r="J544" s="134">
        <v>0.41226955852213715</v>
      </c>
      <c r="K544" s="18"/>
      <c r="L544" s="6"/>
      <c r="M544" s="6"/>
      <c r="N544" s="41"/>
      <c r="O544" s="34">
        <f ca="1">J544/'Fixed inputs'!$D$69*(1/INDIRECT($H544))</f>
        <v>0.11451932181170477</v>
      </c>
      <c r="P544" s="35" t="str">
        <f>IF(L544="","",N544*INDEX(rngFXtoEUr,MATCH(L544,rngCurrencies,0))/INDEX('Fixed inputs'!$D$65:$D$69,MATCH($C544,'Fixed inputs'!$B$65:$B$69,0)))</f>
        <v/>
      </c>
      <c r="Q544" s="157">
        <f t="shared" ca="1" si="41"/>
        <v>0.11451932181170477</v>
      </c>
    </row>
    <row r="545" spans="2:17" x14ac:dyDescent="0.6">
      <c r="B545" s="5">
        <f>INDEX('Fixed inputs'!$I$8:$I$19,MATCH(F545,'Fixed inputs'!$J$8:$J$19,0))</f>
        <v>10</v>
      </c>
      <c r="C545" s="25" t="s">
        <v>67</v>
      </c>
      <c r="D545" s="26" t="s">
        <v>34</v>
      </c>
      <c r="E545" s="26">
        <v>2022</v>
      </c>
      <c r="F545" s="27" t="s">
        <v>143</v>
      </c>
      <c r="G545" s="18" t="s">
        <v>105</v>
      </c>
      <c r="H545" s="6" t="s">
        <v>93</v>
      </c>
      <c r="I545" s="6" t="s">
        <v>68</v>
      </c>
      <c r="J545" s="134">
        <v>5.4565243997278197</v>
      </c>
      <c r="K545" s="18"/>
      <c r="L545" s="6"/>
      <c r="M545" s="6"/>
      <c r="N545" s="41"/>
      <c r="O545" s="34">
        <f ca="1">J545/'Fixed inputs'!$D$69*(1/INDIRECT($H545))</f>
        <v>1.5157012221466166</v>
      </c>
      <c r="P545" s="35" t="str">
        <f>IF(L545="","",N545*INDEX(rngFXtoEUr,MATCH(L545,rngCurrencies,0))/INDEX('Fixed inputs'!$D$65:$D$69,MATCH($C545,'Fixed inputs'!$B$65:$B$69,0)))</f>
        <v/>
      </c>
      <c r="Q545" s="157">
        <f t="shared" ca="1" si="41"/>
        <v>1.5157012221466166</v>
      </c>
    </row>
    <row r="546" spans="2:17" x14ac:dyDescent="0.6">
      <c r="B546" s="5">
        <f>INDEX('Fixed inputs'!$I$8:$I$19,MATCH(F546,'Fixed inputs'!$J$8:$J$19,0))</f>
        <v>11</v>
      </c>
      <c r="C546" s="25" t="s">
        <v>67</v>
      </c>
      <c r="D546" s="26" t="s">
        <v>34</v>
      </c>
      <c r="E546" s="26">
        <v>2022</v>
      </c>
      <c r="F546" s="27" t="s">
        <v>144</v>
      </c>
      <c r="G546" s="18" t="s">
        <v>105</v>
      </c>
      <c r="H546" s="6" t="s">
        <v>93</v>
      </c>
      <c r="I546" s="6" t="s">
        <v>68</v>
      </c>
      <c r="J546" s="134">
        <v>5.4565243997278197</v>
      </c>
      <c r="K546" s="18"/>
      <c r="L546" s="6"/>
      <c r="M546" s="6"/>
      <c r="N546" s="41"/>
      <c r="O546" s="34">
        <f ca="1">J546/'Fixed inputs'!$D$69*(1/INDIRECT($H546))</f>
        <v>1.5157012221466166</v>
      </c>
      <c r="P546" s="35" t="str">
        <f>IF(L546="","",N546*INDEX(rngFXtoEUr,MATCH(L546,rngCurrencies,0))/INDEX('Fixed inputs'!$D$65:$D$69,MATCH($C546,'Fixed inputs'!$B$65:$B$69,0)))</f>
        <v/>
      </c>
      <c r="Q546" s="157">
        <f t="shared" ca="1" si="41"/>
        <v>1.5157012221466166</v>
      </c>
    </row>
    <row r="547" spans="2:17" x14ac:dyDescent="0.6">
      <c r="B547" s="5">
        <f>INDEX('Fixed inputs'!$I$8:$I$19,MATCH(F547,'Fixed inputs'!$J$8:$J$19,0))</f>
        <v>12</v>
      </c>
      <c r="C547" s="25" t="s">
        <v>67</v>
      </c>
      <c r="D547" s="26" t="s">
        <v>34</v>
      </c>
      <c r="E547" s="26">
        <v>2022</v>
      </c>
      <c r="F547" s="27" t="s">
        <v>145</v>
      </c>
      <c r="G547" s="18" t="s">
        <v>105</v>
      </c>
      <c r="H547" s="6" t="s">
        <v>93</v>
      </c>
      <c r="I547" s="6" t="s">
        <v>68</v>
      </c>
      <c r="J547" s="134">
        <v>9.7004802481787156</v>
      </c>
      <c r="K547" s="18"/>
      <c r="L547" s="6"/>
      <c r="M547" s="6"/>
      <c r="N547" s="41"/>
      <c r="O547" s="34">
        <f ca="1">J547/'Fixed inputs'!$D$69*(1/INDIRECT($H547))</f>
        <v>2.6945778467163097</v>
      </c>
      <c r="P547" s="35" t="str">
        <f>IF(L547="","",N547*INDEX(rngFXtoEUr,MATCH(L547,rngCurrencies,0))/INDEX('Fixed inputs'!$D$65:$D$69,MATCH($C547,'Fixed inputs'!$B$65:$B$69,0)))</f>
        <v/>
      </c>
      <c r="Q547" s="157">
        <f t="shared" ca="1" si="41"/>
        <v>2.6945778467163097</v>
      </c>
    </row>
    <row r="548" spans="2:17" x14ac:dyDescent="0.6">
      <c r="B548" s="5">
        <f>INDEX('Fixed inputs'!$I$8:$I$19,MATCH(F548,'Fixed inputs'!$J$8:$J$19,0))</f>
        <v>1</v>
      </c>
      <c r="C548" s="25" t="s">
        <v>67</v>
      </c>
      <c r="D548" s="26" t="s">
        <v>34</v>
      </c>
      <c r="E548" s="26">
        <v>2023</v>
      </c>
      <c r="F548" s="27" t="s">
        <v>134</v>
      </c>
      <c r="G548" s="18" t="s">
        <v>105</v>
      </c>
      <c r="H548" s="6" t="s">
        <v>93</v>
      </c>
      <c r="I548" s="6" t="s">
        <v>68</v>
      </c>
      <c r="J548" s="134">
        <v>16.975840434312754</v>
      </c>
      <c r="K548" s="18"/>
      <c r="L548" s="6"/>
      <c r="M548" s="6"/>
      <c r="N548" s="41"/>
      <c r="O548" s="34">
        <f ca="1">J548/'Fixed inputs'!$D$69*(1/INDIRECT($H548))</f>
        <v>4.7155112317535428</v>
      </c>
      <c r="P548" s="35" t="str">
        <f>IF(L548="","",N548*INDEX(rngFXtoEUr,MATCH(L548,rngCurrencies,0))/INDEX('Fixed inputs'!$D$65:$D$69,MATCH($C548,'Fixed inputs'!$B$65:$B$69,0)))</f>
        <v/>
      </c>
      <c r="Q548" s="157">
        <f t="shared" ca="1" si="41"/>
        <v>4.7155112317535428</v>
      </c>
    </row>
    <row r="549" spans="2:17" x14ac:dyDescent="0.6">
      <c r="B549" s="5">
        <f>INDEX('Fixed inputs'!$I$8:$I$19,MATCH(F549,'Fixed inputs'!$J$8:$J$19,0))</f>
        <v>2</v>
      </c>
      <c r="C549" s="25" t="s">
        <v>67</v>
      </c>
      <c r="D549" s="26" t="s">
        <v>34</v>
      </c>
      <c r="E549" s="26">
        <v>2023</v>
      </c>
      <c r="F549" s="27" t="s">
        <v>135</v>
      </c>
      <c r="G549" s="18" t="s">
        <v>105</v>
      </c>
      <c r="H549" s="6" t="s">
        <v>93</v>
      </c>
      <c r="I549" s="6" t="s">
        <v>68</v>
      </c>
      <c r="J549" s="134">
        <v>19.400960496357431</v>
      </c>
      <c r="K549" s="18"/>
      <c r="L549" s="6"/>
      <c r="M549" s="6"/>
      <c r="N549" s="41"/>
      <c r="O549" s="34">
        <f ca="1">J549/'Fixed inputs'!$D$69*(1/INDIRECT($H549))</f>
        <v>5.3891556934326195</v>
      </c>
      <c r="P549" s="35" t="str">
        <f>IF(L549="","",N549*INDEX(rngFXtoEUr,MATCH(L549,rngCurrencies,0))/INDEX('Fixed inputs'!$D$65:$D$69,MATCH($C549,'Fixed inputs'!$B$65:$B$69,0)))</f>
        <v/>
      </c>
      <c r="Q549" s="157">
        <f t="shared" ca="1" si="41"/>
        <v>5.3891556934326195</v>
      </c>
    </row>
    <row r="550" spans="2:17" x14ac:dyDescent="0.6">
      <c r="B550" s="5">
        <f>INDEX('Fixed inputs'!$I$8:$I$19,MATCH(F550,'Fixed inputs'!$J$8:$J$19,0))</f>
        <v>3</v>
      </c>
      <c r="C550" s="25" t="s">
        <v>67</v>
      </c>
      <c r="D550" s="26" t="s">
        <v>34</v>
      </c>
      <c r="E550" s="26">
        <v>2023</v>
      </c>
      <c r="F550" s="27" t="s">
        <v>136</v>
      </c>
      <c r="G550" s="18" t="s">
        <v>105</v>
      </c>
      <c r="H550" s="6" t="s">
        <v>93</v>
      </c>
      <c r="I550" s="6" t="s">
        <v>68</v>
      </c>
      <c r="J550" s="134">
        <v>14.550720372268076</v>
      </c>
      <c r="K550" s="18"/>
      <c r="L550" s="6"/>
      <c r="M550" s="6"/>
      <c r="N550" s="41"/>
      <c r="O550" s="34">
        <f ca="1">J550/'Fixed inputs'!$D$69*(1/INDIRECT($H550))</f>
        <v>4.0418667700744653</v>
      </c>
      <c r="P550" s="35" t="str">
        <f>IF(L550="","",N550*INDEX(rngFXtoEUr,MATCH(L550,rngCurrencies,0))/INDEX('Fixed inputs'!$D$65:$D$69,MATCH($C550,'Fixed inputs'!$B$65:$B$69,0)))</f>
        <v/>
      </c>
      <c r="Q550" s="157">
        <f t="shared" ca="1" si="41"/>
        <v>4.0418667700744653</v>
      </c>
    </row>
    <row r="551" spans="2:17" x14ac:dyDescent="0.6">
      <c r="B551" s="5">
        <f>INDEX('Fixed inputs'!$I$8:$I$19,MATCH(F551,'Fixed inputs'!$J$8:$J$19,0))</f>
        <v>4</v>
      </c>
      <c r="C551" s="25" t="s">
        <v>67</v>
      </c>
      <c r="D551" s="26" t="s">
        <v>34</v>
      </c>
      <c r="E551" s="26">
        <v>2023</v>
      </c>
      <c r="F551" s="27" t="s">
        <v>137</v>
      </c>
      <c r="G551" s="18" t="s">
        <v>105</v>
      </c>
      <c r="H551" s="6" t="s">
        <v>93</v>
      </c>
      <c r="I551" s="6" t="s">
        <v>68</v>
      </c>
      <c r="J551" s="134">
        <v>5.4565243997278197</v>
      </c>
      <c r="K551" s="18"/>
      <c r="L551" s="6"/>
      <c r="M551" s="6"/>
      <c r="N551" s="41"/>
      <c r="O551" s="34">
        <f ca="1">J551/'Fixed inputs'!$D$69*(1/INDIRECT($H551))</f>
        <v>1.5157012221466166</v>
      </c>
      <c r="P551" s="35" t="str">
        <f>IF(L551="","",N551*INDEX(rngFXtoEUr,MATCH(L551,rngCurrencies,0))/INDEX('Fixed inputs'!$D$65:$D$69,MATCH($C551,'Fixed inputs'!$B$65:$B$69,0)))</f>
        <v/>
      </c>
      <c r="Q551" s="157">
        <f t="shared" ca="1" si="41"/>
        <v>1.5157012221466166</v>
      </c>
    </row>
    <row r="552" spans="2:17" x14ac:dyDescent="0.6">
      <c r="B552" s="5">
        <f>INDEX('Fixed inputs'!$I$8:$I$19,MATCH(F552,'Fixed inputs'!$J$8:$J$19,0))</f>
        <v>5</v>
      </c>
      <c r="C552" s="25" t="s">
        <v>67</v>
      </c>
      <c r="D552" s="26" t="s">
        <v>34</v>
      </c>
      <c r="E552" s="26">
        <v>2023</v>
      </c>
      <c r="F552" s="27" t="s">
        <v>138</v>
      </c>
      <c r="G552" s="18" t="s">
        <v>105</v>
      </c>
      <c r="H552" s="6" t="s">
        <v>93</v>
      </c>
      <c r="I552" s="6" t="s">
        <v>68</v>
      </c>
      <c r="J552" s="134">
        <v>0.41226955852213715</v>
      </c>
      <c r="K552" s="18"/>
      <c r="L552" s="6"/>
      <c r="M552" s="6"/>
      <c r="N552" s="41"/>
      <c r="O552" s="34">
        <f ca="1">J552/'Fixed inputs'!$D$69*(1/INDIRECT($H552))</f>
        <v>0.11451932181170477</v>
      </c>
      <c r="P552" s="35" t="str">
        <f>IF(L552="","",N552*INDEX(rngFXtoEUr,MATCH(L552,rngCurrencies,0))/INDEX('Fixed inputs'!$D$65:$D$69,MATCH($C552,'Fixed inputs'!$B$65:$B$69,0)))</f>
        <v/>
      </c>
      <c r="Q552" s="157">
        <f t="shared" ca="1" si="41"/>
        <v>0.11451932181170477</v>
      </c>
    </row>
    <row r="553" spans="2:17" x14ac:dyDescent="0.6">
      <c r="B553" s="5">
        <f>INDEX('Fixed inputs'!$I$8:$I$19,MATCH(F553,'Fixed inputs'!$J$8:$J$19,0))</f>
        <v>6</v>
      </c>
      <c r="C553" s="25" t="s">
        <v>67</v>
      </c>
      <c r="D553" s="26" t="s">
        <v>34</v>
      </c>
      <c r="E553" s="26">
        <v>2023</v>
      </c>
      <c r="F553" s="27" t="s">
        <v>139</v>
      </c>
      <c r="G553" s="18" t="s">
        <v>105</v>
      </c>
      <c r="H553" s="6" t="s">
        <v>93</v>
      </c>
      <c r="I553" s="6" t="s">
        <v>68</v>
      </c>
      <c r="J553" s="134">
        <v>0.41226955852213715</v>
      </c>
      <c r="K553" s="18"/>
      <c r="L553" s="6"/>
      <c r="M553" s="6"/>
      <c r="N553" s="41"/>
      <c r="O553" s="34">
        <f ca="1">J553/'Fixed inputs'!$D$69*(1/INDIRECT($H553))</f>
        <v>0.11451932181170477</v>
      </c>
      <c r="P553" s="35" t="str">
        <f>IF(L553="","",N553*INDEX(rngFXtoEUr,MATCH(L553,rngCurrencies,0))/INDEX('Fixed inputs'!$D$65:$D$69,MATCH($C553,'Fixed inputs'!$B$65:$B$69,0)))</f>
        <v/>
      </c>
      <c r="Q553" s="157">
        <f t="shared" ca="1" si="41"/>
        <v>0.11451932181170477</v>
      </c>
    </row>
    <row r="554" spans="2:17" x14ac:dyDescent="0.6">
      <c r="B554" s="5">
        <f>INDEX('Fixed inputs'!$I$8:$I$19,MATCH(F554,'Fixed inputs'!$J$8:$J$19,0))</f>
        <v>7</v>
      </c>
      <c r="C554" s="25" t="s">
        <v>67</v>
      </c>
      <c r="D554" s="26" t="s">
        <v>34</v>
      </c>
      <c r="E554" s="26">
        <v>2023</v>
      </c>
      <c r="F554" s="27" t="s">
        <v>140</v>
      </c>
      <c r="G554" s="18" t="s">
        <v>105</v>
      </c>
      <c r="H554" s="6" t="s">
        <v>93</v>
      </c>
      <c r="I554" s="6" t="s">
        <v>68</v>
      </c>
      <c r="J554" s="134">
        <v>0.41226955852213715</v>
      </c>
      <c r="K554" s="18"/>
      <c r="L554" s="6"/>
      <c r="M554" s="6"/>
      <c r="N554" s="41"/>
      <c r="O554" s="34">
        <f ca="1">J554/'Fixed inputs'!$D$69*(1/INDIRECT($H554))</f>
        <v>0.11451932181170477</v>
      </c>
      <c r="P554" s="35" t="str">
        <f>IF(L554="","",N554*INDEX(rngFXtoEUr,MATCH(L554,rngCurrencies,0))/INDEX('Fixed inputs'!$D$65:$D$69,MATCH($C554,'Fixed inputs'!$B$65:$B$69,0)))</f>
        <v/>
      </c>
      <c r="Q554" s="157">
        <f t="shared" ca="1" si="41"/>
        <v>0.11451932181170477</v>
      </c>
    </row>
    <row r="555" spans="2:17" x14ac:dyDescent="0.6">
      <c r="B555" s="5">
        <f>INDEX('Fixed inputs'!$I$8:$I$19,MATCH(F555,'Fixed inputs'!$J$8:$J$19,0))</f>
        <v>8</v>
      </c>
      <c r="C555" s="25" t="s">
        <v>67</v>
      </c>
      <c r="D555" s="26" t="s">
        <v>34</v>
      </c>
      <c r="E555" s="26">
        <v>2023</v>
      </c>
      <c r="F555" s="27" t="s">
        <v>141</v>
      </c>
      <c r="G555" s="18" t="s">
        <v>105</v>
      </c>
      <c r="H555" s="6" t="s">
        <v>93</v>
      </c>
      <c r="I555" s="6" t="s">
        <v>68</v>
      </c>
      <c r="J555" s="134">
        <v>0.41226955852213715</v>
      </c>
      <c r="K555" s="18"/>
      <c r="L555" s="6"/>
      <c r="M555" s="6"/>
      <c r="N555" s="41"/>
      <c r="O555" s="34">
        <f ca="1">J555/'Fixed inputs'!$D$69*(1/INDIRECT($H555))</f>
        <v>0.11451932181170477</v>
      </c>
      <c r="P555" s="35" t="str">
        <f>IF(L555="","",N555*INDEX(rngFXtoEUr,MATCH(L555,rngCurrencies,0))/INDEX('Fixed inputs'!$D$65:$D$69,MATCH($C555,'Fixed inputs'!$B$65:$B$69,0)))</f>
        <v/>
      </c>
      <c r="Q555" s="157">
        <f t="shared" ca="1" si="41"/>
        <v>0.11451932181170477</v>
      </c>
    </row>
    <row r="556" spans="2:17" x14ac:dyDescent="0.6">
      <c r="B556" s="5">
        <f>INDEX('Fixed inputs'!$I$8:$I$19,MATCH(F556,'Fixed inputs'!$J$8:$J$19,0))</f>
        <v>9</v>
      </c>
      <c r="C556" s="25" t="s">
        <v>67</v>
      </c>
      <c r="D556" s="26" t="s">
        <v>34</v>
      </c>
      <c r="E556" s="26">
        <v>2023</v>
      </c>
      <c r="F556" s="27" t="s">
        <v>142</v>
      </c>
      <c r="G556" s="18" t="s">
        <v>105</v>
      </c>
      <c r="H556" s="6" t="s">
        <v>93</v>
      </c>
      <c r="I556" s="6" t="s">
        <v>68</v>
      </c>
      <c r="J556" s="134">
        <v>0.41226955852213715</v>
      </c>
      <c r="K556" s="18"/>
      <c r="L556" s="6"/>
      <c r="M556" s="6"/>
      <c r="N556" s="41"/>
      <c r="O556" s="34">
        <f ca="1">J556/'Fixed inputs'!$D$69*(1/INDIRECT($H556))</f>
        <v>0.11451932181170477</v>
      </c>
      <c r="P556" s="35" t="str">
        <f>IF(L556="","",N556*INDEX(rngFXtoEUr,MATCH(L556,rngCurrencies,0))/INDEX('Fixed inputs'!$D$65:$D$69,MATCH($C556,'Fixed inputs'!$B$65:$B$69,0)))</f>
        <v/>
      </c>
      <c r="Q556" s="157">
        <f t="shared" ca="1" si="41"/>
        <v>0.11451932181170477</v>
      </c>
    </row>
    <row r="557" spans="2:17" x14ac:dyDescent="0.6">
      <c r="B557" s="5">
        <f>INDEX('Fixed inputs'!$I$8:$I$19,MATCH(F557,'Fixed inputs'!$J$8:$J$19,0))</f>
        <v>10</v>
      </c>
      <c r="C557" s="25" t="s">
        <v>67</v>
      </c>
      <c r="D557" s="26" t="s">
        <v>34</v>
      </c>
      <c r="E557" s="26">
        <v>2023</v>
      </c>
      <c r="F557" s="27" t="s">
        <v>143</v>
      </c>
      <c r="G557" s="18" t="s">
        <v>105</v>
      </c>
      <c r="H557" s="6" t="s">
        <v>93</v>
      </c>
      <c r="I557" s="6" t="s">
        <v>68</v>
      </c>
      <c r="J557" s="134">
        <v>5.4565243997278197</v>
      </c>
      <c r="K557" s="18"/>
      <c r="L557" s="6"/>
      <c r="M557" s="6"/>
      <c r="N557" s="41"/>
      <c r="O557" s="34">
        <f ca="1">J557/'Fixed inputs'!$D$69*(1/INDIRECT($H557))</f>
        <v>1.5157012221466166</v>
      </c>
      <c r="P557" s="35" t="str">
        <f>IF(L557="","",N557*INDEX(rngFXtoEUr,MATCH(L557,rngCurrencies,0))/INDEX('Fixed inputs'!$D$65:$D$69,MATCH($C557,'Fixed inputs'!$B$65:$B$69,0)))</f>
        <v/>
      </c>
      <c r="Q557" s="157">
        <f t="shared" ca="1" si="41"/>
        <v>1.5157012221466166</v>
      </c>
    </row>
    <row r="558" spans="2:17" x14ac:dyDescent="0.6">
      <c r="B558" s="5">
        <f>INDEX('Fixed inputs'!$I$8:$I$19,MATCH(F558,'Fixed inputs'!$J$8:$J$19,0))</f>
        <v>11</v>
      </c>
      <c r="C558" s="25" t="s">
        <v>67</v>
      </c>
      <c r="D558" s="26" t="s">
        <v>34</v>
      </c>
      <c r="E558" s="26">
        <v>2023</v>
      </c>
      <c r="F558" s="27" t="s">
        <v>144</v>
      </c>
      <c r="G558" s="18" t="s">
        <v>105</v>
      </c>
      <c r="H558" s="6" t="s">
        <v>93</v>
      </c>
      <c r="I558" s="6" t="s">
        <v>68</v>
      </c>
      <c r="J558" s="134">
        <v>5.4565243997278197</v>
      </c>
      <c r="K558" s="18"/>
      <c r="L558" s="6"/>
      <c r="M558" s="6"/>
      <c r="N558" s="41"/>
      <c r="O558" s="34">
        <f ca="1">J558/'Fixed inputs'!$D$69*(1/INDIRECT($H558))</f>
        <v>1.5157012221466166</v>
      </c>
      <c r="P558" s="35" t="str">
        <f>IF(L558="","",N558*INDEX(rngFXtoEUr,MATCH(L558,rngCurrencies,0))/INDEX('Fixed inputs'!$D$65:$D$69,MATCH($C558,'Fixed inputs'!$B$65:$B$69,0)))</f>
        <v/>
      </c>
      <c r="Q558" s="157">
        <f t="shared" ca="1" si="41"/>
        <v>1.5157012221466166</v>
      </c>
    </row>
    <row r="559" spans="2:17" x14ac:dyDescent="0.6">
      <c r="B559" s="5">
        <f>INDEX('Fixed inputs'!$I$8:$I$19,MATCH(F559,'Fixed inputs'!$J$8:$J$19,0))</f>
        <v>12</v>
      </c>
      <c r="C559" s="25" t="s">
        <v>67</v>
      </c>
      <c r="D559" s="26" t="s">
        <v>34</v>
      </c>
      <c r="E559" s="26">
        <v>2023</v>
      </c>
      <c r="F559" s="27" t="s">
        <v>145</v>
      </c>
      <c r="G559" s="18" t="s">
        <v>105</v>
      </c>
      <c r="H559" s="6" t="s">
        <v>93</v>
      </c>
      <c r="I559" s="6" t="s">
        <v>68</v>
      </c>
      <c r="J559" s="134">
        <v>9.7004802481787156</v>
      </c>
      <c r="K559" s="18"/>
      <c r="L559" s="6"/>
      <c r="M559" s="6"/>
      <c r="N559" s="41"/>
      <c r="O559" s="34">
        <f ca="1">J559/'Fixed inputs'!$D$69*(1/INDIRECT($H559))</f>
        <v>2.6945778467163097</v>
      </c>
      <c r="P559" s="35" t="str">
        <f>IF(L559="","",N559*INDEX(rngFXtoEUr,MATCH(L559,rngCurrencies,0))/INDEX('Fixed inputs'!$D$65:$D$69,MATCH($C559,'Fixed inputs'!$B$65:$B$69,0)))</f>
        <v/>
      </c>
      <c r="Q559" s="157">
        <f t="shared" ca="1" si="41"/>
        <v>2.6945778467163097</v>
      </c>
    </row>
    <row r="560" spans="2:17" x14ac:dyDescent="0.6">
      <c r="B560" s="5">
        <f>INDEX('Fixed inputs'!$I$8:$I$19,MATCH(F560,'Fixed inputs'!$J$8:$J$19,0))</f>
        <v>1</v>
      </c>
      <c r="C560" s="25" t="s">
        <v>67</v>
      </c>
      <c r="D560" s="26" t="s">
        <v>34</v>
      </c>
      <c r="E560" s="26">
        <v>2024</v>
      </c>
      <c r="F560" s="27" t="s">
        <v>134</v>
      </c>
      <c r="G560" s="18" t="s">
        <v>105</v>
      </c>
      <c r="H560" s="6" t="s">
        <v>93</v>
      </c>
      <c r="I560" s="6" t="s">
        <v>68</v>
      </c>
      <c r="J560" s="134">
        <v>16.975840434312754</v>
      </c>
      <c r="K560" s="18"/>
      <c r="L560" s="6"/>
      <c r="M560" s="6"/>
      <c r="N560" s="41"/>
      <c r="O560" s="34">
        <f ca="1">J560/'Fixed inputs'!$D$69*(1/INDIRECT($H560))</f>
        <v>4.7155112317535428</v>
      </c>
      <c r="P560" s="35" t="str">
        <f>IF(L560="","",N560*INDEX(rngFXtoEUr,MATCH(L560,rngCurrencies,0))/INDEX('Fixed inputs'!$D$65:$D$69,MATCH($C560,'Fixed inputs'!$B$65:$B$69,0)))</f>
        <v/>
      </c>
      <c r="Q560" s="157">
        <f t="shared" ca="1" si="41"/>
        <v>4.7155112317535428</v>
      </c>
    </row>
    <row r="561" spans="2:17" x14ac:dyDescent="0.6">
      <c r="B561" s="5">
        <f>INDEX('Fixed inputs'!$I$8:$I$19,MATCH(F561,'Fixed inputs'!$J$8:$J$19,0))</f>
        <v>2</v>
      </c>
      <c r="C561" s="25" t="s">
        <v>67</v>
      </c>
      <c r="D561" s="26" t="s">
        <v>34</v>
      </c>
      <c r="E561" s="26">
        <v>2024</v>
      </c>
      <c r="F561" s="27" t="s">
        <v>135</v>
      </c>
      <c r="G561" s="18" t="s">
        <v>105</v>
      </c>
      <c r="H561" s="6" t="s">
        <v>93</v>
      </c>
      <c r="I561" s="6" t="s">
        <v>68</v>
      </c>
      <c r="J561" s="134">
        <v>19.400960496357431</v>
      </c>
      <c r="K561" s="18"/>
      <c r="L561" s="6"/>
      <c r="M561" s="6"/>
      <c r="N561" s="41"/>
      <c r="O561" s="34">
        <f ca="1">J561/'Fixed inputs'!$D$69*(1/INDIRECT($H561))</f>
        <v>5.3891556934326195</v>
      </c>
      <c r="P561" s="35" t="str">
        <f>IF(L561="","",N561*INDEX(rngFXtoEUr,MATCH(L561,rngCurrencies,0))/INDEX('Fixed inputs'!$D$65:$D$69,MATCH($C561,'Fixed inputs'!$B$65:$B$69,0)))</f>
        <v/>
      </c>
      <c r="Q561" s="157">
        <f t="shared" ca="1" si="41"/>
        <v>5.3891556934326195</v>
      </c>
    </row>
    <row r="562" spans="2:17" x14ac:dyDescent="0.6">
      <c r="B562" s="5">
        <f>INDEX('Fixed inputs'!$I$8:$I$19,MATCH(F562,'Fixed inputs'!$J$8:$J$19,0))</f>
        <v>3</v>
      </c>
      <c r="C562" s="25" t="s">
        <v>67</v>
      </c>
      <c r="D562" s="26" t="s">
        <v>34</v>
      </c>
      <c r="E562" s="26">
        <v>2024</v>
      </c>
      <c r="F562" s="27" t="s">
        <v>136</v>
      </c>
      <c r="G562" s="18" t="s">
        <v>105</v>
      </c>
      <c r="H562" s="6" t="s">
        <v>93</v>
      </c>
      <c r="I562" s="6" t="s">
        <v>68</v>
      </c>
      <c r="J562" s="134">
        <v>14.550720372268076</v>
      </c>
      <c r="K562" s="18"/>
      <c r="L562" s="6"/>
      <c r="M562" s="6"/>
      <c r="N562" s="41"/>
      <c r="O562" s="34">
        <f ca="1">J562/'Fixed inputs'!$D$69*(1/INDIRECT($H562))</f>
        <v>4.0418667700744653</v>
      </c>
      <c r="P562" s="35" t="str">
        <f>IF(L562="","",N562*INDEX(rngFXtoEUr,MATCH(L562,rngCurrencies,0))/INDEX('Fixed inputs'!$D$65:$D$69,MATCH($C562,'Fixed inputs'!$B$65:$B$69,0)))</f>
        <v/>
      </c>
      <c r="Q562" s="157">
        <f t="shared" ca="1" si="41"/>
        <v>4.0418667700744653</v>
      </c>
    </row>
    <row r="563" spans="2:17" x14ac:dyDescent="0.6">
      <c r="B563" s="5">
        <f>INDEX('Fixed inputs'!$I$8:$I$19,MATCH(F563,'Fixed inputs'!$J$8:$J$19,0))</f>
        <v>4</v>
      </c>
      <c r="C563" s="25" t="s">
        <v>67</v>
      </c>
      <c r="D563" s="26" t="s">
        <v>34</v>
      </c>
      <c r="E563" s="26">
        <v>2024</v>
      </c>
      <c r="F563" s="27" t="s">
        <v>137</v>
      </c>
      <c r="G563" s="18" t="s">
        <v>105</v>
      </c>
      <c r="H563" s="6" t="s">
        <v>93</v>
      </c>
      <c r="I563" s="6" t="s">
        <v>68</v>
      </c>
      <c r="J563" s="134">
        <v>5.4565243997278197</v>
      </c>
      <c r="K563" s="18"/>
      <c r="L563" s="6"/>
      <c r="M563" s="6"/>
      <c r="N563" s="41"/>
      <c r="O563" s="34">
        <f ca="1">J563/'Fixed inputs'!$D$69*(1/INDIRECT($H563))</f>
        <v>1.5157012221466166</v>
      </c>
      <c r="P563" s="35" t="str">
        <f>IF(L563="","",N563*INDEX(rngFXtoEUr,MATCH(L563,rngCurrencies,0))/INDEX('Fixed inputs'!$D$65:$D$69,MATCH($C563,'Fixed inputs'!$B$65:$B$69,0)))</f>
        <v/>
      </c>
      <c r="Q563" s="157">
        <f t="shared" ca="1" si="41"/>
        <v>1.5157012221466166</v>
      </c>
    </row>
    <row r="564" spans="2:17" x14ac:dyDescent="0.6">
      <c r="B564" s="5">
        <f>INDEX('Fixed inputs'!$I$8:$I$19,MATCH(F564,'Fixed inputs'!$J$8:$J$19,0))</f>
        <v>5</v>
      </c>
      <c r="C564" s="25" t="s">
        <v>67</v>
      </c>
      <c r="D564" s="26" t="s">
        <v>34</v>
      </c>
      <c r="E564" s="26">
        <v>2024</v>
      </c>
      <c r="F564" s="27" t="s">
        <v>138</v>
      </c>
      <c r="G564" s="18" t="s">
        <v>105</v>
      </c>
      <c r="H564" s="6" t="s">
        <v>93</v>
      </c>
      <c r="I564" s="6" t="s">
        <v>68</v>
      </c>
      <c r="J564" s="134">
        <v>0.41226955852213715</v>
      </c>
      <c r="K564" s="18"/>
      <c r="L564" s="6"/>
      <c r="M564" s="6"/>
      <c r="N564" s="41"/>
      <c r="O564" s="34">
        <f ca="1">J564/'Fixed inputs'!$D$69*(1/INDIRECT($H564))</f>
        <v>0.11451932181170477</v>
      </c>
      <c r="P564" s="35" t="str">
        <f>IF(L564="","",N564*INDEX(rngFXtoEUr,MATCH(L564,rngCurrencies,0))/INDEX('Fixed inputs'!$D$65:$D$69,MATCH($C564,'Fixed inputs'!$B$65:$B$69,0)))</f>
        <v/>
      </c>
      <c r="Q564" s="157">
        <f t="shared" ca="1" si="41"/>
        <v>0.11451932181170477</v>
      </c>
    </row>
    <row r="565" spans="2:17" x14ac:dyDescent="0.6">
      <c r="B565" s="5">
        <f>INDEX('Fixed inputs'!$I$8:$I$19,MATCH(F565,'Fixed inputs'!$J$8:$J$19,0))</f>
        <v>6</v>
      </c>
      <c r="C565" s="25" t="s">
        <v>67</v>
      </c>
      <c r="D565" s="26" t="s">
        <v>34</v>
      </c>
      <c r="E565" s="26">
        <v>2024</v>
      </c>
      <c r="F565" s="27" t="s">
        <v>139</v>
      </c>
      <c r="G565" s="18" t="s">
        <v>105</v>
      </c>
      <c r="H565" s="6" t="s">
        <v>93</v>
      </c>
      <c r="I565" s="6" t="s">
        <v>68</v>
      </c>
      <c r="J565" s="134">
        <v>0.41226955852213715</v>
      </c>
      <c r="K565" s="18"/>
      <c r="L565" s="6"/>
      <c r="M565" s="6"/>
      <c r="N565" s="41"/>
      <c r="O565" s="34">
        <f ca="1">J565/'Fixed inputs'!$D$69*(1/INDIRECT($H565))</f>
        <v>0.11451932181170477</v>
      </c>
      <c r="P565" s="35" t="str">
        <f>IF(L565="","",N565*INDEX(rngFXtoEUr,MATCH(L565,rngCurrencies,0))/INDEX('Fixed inputs'!$D$65:$D$69,MATCH($C565,'Fixed inputs'!$B$65:$B$69,0)))</f>
        <v/>
      </c>
      <c r="Q565" s="157">
        <f t="shared" ca="1" si="41"/>
        <v>0.11451932181170477</v>
      </c>
    </row>
    <row r="566" spans="2:17" x14ac:dyDescent="0.6">
      <c r="B566" s="5">
        <f>INDEX('Fixed inputs'!$I$8:$I$19,MATCH(F566,'Fixed inputs'!$J$8:$J$19,0))</f>
        <v>7</v>
      </c>
      <c r="C566" s="25" t="s">
        <v>67</v>
      </c>
      <c r="D566" s="26" t="s">
        <v>34</v>
      </c>
      <c r="E566" s="26">
        <v>2024</v>
      </c>
      <c r="F566" s="27" t="s">
        <v>140</v>
      </c>
      <c r="G566" s="18" t="s">
        <v>105</v>
      </c>
      <c r="H566" s="6" t="s">
        <v>93</v>
      </c>
      <c r="I566" s="6" t="s">
        <v>68</v>
      </c>
      <c r="J566" s="134">
        <v>0.41226955852213715</v>
      </c>
      <c r="K566" s="18"/>
      <c r="L566" s="6"/>
      <c r="M566" s="6"/>
      <c r="N566" s="41"/>
      <c r="O566" s="34">
        <f ca="1">J566/'Fixed inputs'!$D$69*(1/INDIRECT($H566))</f>
        <v>0.11451932181170477</v>
      </c>
      <c r="P566" s="35" t="str">
        <f>IF(L566="","",N566*INDEX(rngFXtoEUr,MATCH(L566,rngCurrencies,0))/INDEX('Fixed inputs'!$D$65:$D$69,MATCH($C566,'Fixed inputs'!$B$65:$B$69,0)))</f>
        <v/>
      </c>
      <c r="Q566" s="157">
        <f t="shared" ca="1" si="41"/>
        <v>0.11451932181170477</v>
      </c>
    </row>
    <row r="567" spans="2:17" x14ac:dyDescent="0.6">
      <c r="B567" s="5">
        <f>INDEX('Fixed inputs'!$I$8:$I$19,MATCH(F567,'Fixed inputs'!$J$8:$J$19,0))</f>
        <v>8</v>
      </c>
      <c r="C567" s="25" t="s">
        <v>67</v>
      </c>
      <c r="D567" s="26" t="s">
        <v>34</v>
      </c>
      <c r="E567" s="26">
        <v>2024</v>
      </c>
      <c r="F567" s="27" t="s">
        <v>141</v>
      </c>
      <c r="G567" s="18" t="s">
        <v>105</v>
      </c>
      <c r="H567" s="6" t="s">
        <v>93</v>
      </c>
      <c r="I567" s="6" t="s">
        <v>68</v>
      </c>
      <c r="J567" s="134">
        <v>0.41226955852213715</v>
      </c>
      <c r="K567" s="18"/>
      <c r="L567" s="6"/>
      <c r="M567" s="6"/>
      <c r="N567" s="41"/>
      <c r="O567" s="34">
        <f ca="1">J567/'Fixed inputs'!$D$69*(1/INDIRECT($H567))</f>
        <v>0.11451932181170477</v>
      </c>
      <c r="P567" s="35" t="str">
        <f>IF(L567="","",N567*INDEX(rngFXtoEUr,MATCH(L567,rngCurrencies,0))/INDEX('Fixed inputs'!$D$65:$D$69,MATCH($C567,'Fixed inputs'!$B$65:$B$69,0)))</f>
        <v/>
      </c>
      <c r="Q567" s="157">
        <f t="shared" ca="1" si="41"/>
        <v>0.11451932181170477</v>
      </c>
    </row>
    <row r="568" spans="2:17" x14ac:dyDescent="0.6">
      <c r="B568" s="5">
        <f>INDEX('Fixed inputs'!$I$8:$I$19,MATCH(F568,'Fixed inputs'!$J$8:$J$19,0))</f>
        <v>9</v>
      </c>
      <c r="C568" s="25" t="s">
        <v>67</v>
      </c>
      <c r="D568" s="26" t="s">
        <v>34</v>
      </c>
      <c r="E568" s="26">
        <v>2024</v>
      </c>
      <c r="F568" s="27" t="s">
        <v>142</v>
      </c>
      <c r="G568" s="18" t="s">
        <v>105</v>
      </c>
      <c r="H568" s="6" t="s">
        <v>93</v>
      </c>
      <c r="I568" s="6" t="s">
        <v>68</v>
      </c>
      <c r="J568" s="134">
        <v>0.41226955852213715</v>
      </c>
      <c r="K568" s="18"/>
      <c r="L568" s="6"/>
      <c r="M568" s="6"/>
      <c r="N568" s="41"/>
      <c r="O568" s="34">
        <f ca="1">J568/'Fixed inputs'!$D$69*(1/INDIRECT($H568))</f>
        <v>0.11451932181170477</v>
      </c>
      <c r="P568" s="35" t="str">
        <f>IF(L568="","",N568*INDEX(rngFXtoEUr,MATCH(L568,rngCurrencies,0))/INDEX('Fixed inputs'!$D$65:$D$69,MATCH($C568,'Fixed inputs'!$B$65:$B$69,0)))</f>
        <v/>
      </c>
      <c r="Q568" s="157">
        <f t="shared" ca="1" si="41"/>
        <v>0.11451932181170477</v>
      </c>
    </row>
    <row r="569" spans="2:17" x14ac:dyDescent="0.6">
      <c r="B569" s="5">
        <f>INDEX('Fixed inputs'!$I$8:$I$19,MATCH(F569,'Fixed inputs'!$J$8:$J$19,0))</f>
        <v>10</v>
      </c>
      <c r="C569" s="25" t="s">
        <v>67</v>
      </c>
      <c r="D569" s="26" t="s">
        <v>34</v>
      </c>
      <c r="E569" s="26">
        <v>2024</v>
      </c>
      <c r="F569" s="27" t="s">
        <v>143</v>
      </c>
      <c r="G569" s="18" t="s">
        <v>105</v>
      </c>
      <c r="H569" s="6" t="s">
        <v>93</v>
      </c>
      <c r="I569" s="6" t="s">
        <v>68</v>
      </c>
      <c r="J569" s="134">
        <v>5.4565243997278197</v>
      </c>
      <c r="K569" s="18"/>
      <c r="L569" s="6"/>
      <c r="M569" s="6"/>
      <c r="N569" s="41"/>
      <c r="O569" s="34">
        <f ca="1">J569/'Fixed inputs'!$D$69*(1/INDIRECT($H569))</f>
        <v>1.5157012221466166</v>
      </c>
      <c r="P569" s="35" t="str">
        <f>IF(L569="","",N569*INDEX(rngFXtoEUr,MATCH(L569,rngCurrencies,0))/INDEX('Fixed inputs'!$D$65:$D$69,MATCH($C569,'Fixed inputs'!$B$65:$B$69,0)))</f>
        <v/>
      </c>
      <c r="Q569" s="157">
        <f t="shared" ca="1" si="41"/>
        <v>1.5157012221466166</v>
      </c>
    </row>
    <row r="570" spans="2:17" x14ac:dyDescent="0.6">
      <c r="B570" s="5">
        <f>INDEX('Fixed inputs'!$I$8:$I$19,MATCH(F570,'Fixed inputs'!$J$8:$J$19,0))</f>
        <v>11</v>
      </c>
      <c r="C570" s="25" t="s">
        <v>67</v>
      </c>
      <c r="D570" s="26" t="s">
        <v>34</v>
      </c>
      <c r="E570" s="26">
        <v>2024</v>
      </c>
      <c r="F570" s="27" t="s">
        <v>144</v>
      </c>
      <c r="G570" s="18" t="s">
        <v>105</v>
      </c>
      <c r="H570" s="6" t="s">
        <v>93</v>
      </c>
      <c r="I570" s="6" t="s">
        <v>68</v>
      </c>
      <c r="J570" s="134">
        <v>5.4565243997278197</v>
      </c>
      <c r="K570" s="18"/>
      <c r="L570" s="6"/>
      <c r="M570" s="6"/>
      <c r="N570" s="41"/>
      <c r="O570" s="34">
        <f ca="1">J570/'Fixed inputs'!$D$69*(1/INDIRECT($H570))</f>
        <v>1.5157012221466166</v>
      </c>
      <c r="P570" s="35" t="str">
        <f>IF(L570="","",N570*INDEX(rngFXtoEUr,MATCH(L570,rngCurrencies,0))/INDEX('Fixed inputs'!$D$65:$D$69,MATCH($C570,'Fixed inputs'!$B$65:$B$69,0)))</f>
        <v/>
      </c>
      <c r="Q570" s="157">
        <f t="shared" ca="1" si="41"/>
        <v>1.5157012221466166</v>
      </c>
    </row>
    <row r="571" spans="2:17" x14ac:dyDescent="0.6">
      <c r="B571" s="5">
        <f>INDEX('Fixed inputs'!$I$8:$I$19,MATCH(F571,'Fixed inputs'!$J$8:$J$19,0))</f>
        <v>12</v>
      </c>
      <c r="C571" s="25" t="s">
        <v>67</v>
      </c>
      <c r="D571" s="26" t="s">
        <v>34</v>
      </c>
      <c r="E571" s="26">
        <v>2024</v>
      </c>
      <c r="F571" s="27" t="s">
        <v>145</v>
      </c>
      <c r="G571" s="18" t="s">
        <v>105</v>
      </c>
      <c r="H571" s="6" t="s">
        <v>93</v>
      </c>
      <c r="I571" s="6" t="s">
        <v>68</v>
      </c>
      <c r="J571" s="134">
        <v>9.7004802481787156</v>
      </c>
      <c r="K571" s="18"/>
      <c r="L571" s="6"/>
      <c r="M571" s="6"/>
      <c r="N571" s="41"/>
      <c r="O571" s="34">
        <f ca="1">J571/'Fixed inputs'!$D$69*(1/INDIRECT($H571))</f>
        <v>2.6945778467163097</v>
      </c>
      <c r="P571" s="35" t="str">
        <f>IF(L571="","",N571*INDEX(rngFXtoEUr,MATCH(L571,rngCurrencies,0))/INDEX('Fixed inputs'!$D$65:$D$69,MATCH($C571,'Fixed inputs'!$B$65:$B$69,0)))</f>
        <v/>
      </c>
      <c r="Q571" s="157">
        <f t="shared" ca="1" si="41"/>
        <v>2.6945778467163097</v>
      </c>
    </row>
    <row r="572" spans="2:17" x14ac:dyDescent="0.6">
      <c r="B572" s="5">
        <f>INDEX('Fixed inputs'!$I$8:$I$19,MATCH(F572,'Fixed inputs'!$J$8:$J$19,0))</f>
        <v>1</v>
      </c>
      <c r="C572" s="25" t="s">
        <v>67</v>
      </c>
      <c r="D572" s="26" t="s">
        <v>34</v>
      </c>
      <c r="E572" s="26">
        <v>2025</v>
      </c>
      <c r="F572" s="27" t="s">
        <v>134</v>
      </c>
      <c r="G572" s="18" t="s">
        <v>105</v>
      </c>
      <c r="H572" s="6" t="s">
        <v>93</v>
      </c>
      <c r="I572" s="6" t="s">
        <v>68</v>
      </c>
      <c r="J572" s="134">
        <v>16.975840434312754</v>
      </c>
      <c r="K572" s="18"/>
      <c r="L572" s="6"/>
      <c r="M572" s="6"/>
      <c r="N572" s="41"/>
      <c r="O572" s="34">
        <f ca="1">J572/'Fixed inputs'!$D$69*(1/INDIRECT($H572))</f>
        <v>4.7155112317535428</v>
      </c>
      <c r="P572" s="35" t="str">
        <f>IF(L572="","",N572*INDEX(rngFXtoEUr,MATCH(L572,rngCurrencies,0))/INDEX('Fixed inputs'!$D$65:$D$69,MATCH($C572,'Fixed inputs'!$B$65:$B$69,0)))</f>
        <v/>
      </c>
      <c r="Q572" s="157">
        <f t="shared" ca="1" si="41"/>
        <v>4.7155112317535428</v>
      </c>
    </row>
    <row r="573" spans="2:17" x14ac:dyDescent="0.6">
      <c r="B573" s="5">
        <f>INDEX('Fixed inputs'!$I$8:$I$19,MATCH(F573,'Fixed inputs'!$J$8:$J$19,0))</f>
        <v>2</v>
      </c>
      <c r="C573" s="25" t="s">
        <v>67</v>
      </c>
      <c r="D573" s="26" t="s">
        <v>34</v>
      </c>
      <c r="E573" s="26">
        <v>2025</v>
      </c>
      <c r="F573" s="27" t="s">
        <v>135</v>
      </c>
      <c r="G573" s="18" t="s">
        <v>105</v>
      </c>
      <c r="H573" s="6" t="s">
        <v>93</v>
      </c>
      <c r="I573" s="6" t="s">
        <v>68</v>
      </c>
      <c r="J573" s="134">
        <v>19.400960496357431</v>
      </c>
      <c r="K573" s="18"/>
      <c r="L573" s="6"/>
      <c r="M573" s="6"/>
      <c r="N573" s="41"/>
      <c r="O573" s="34">
        <f ca="1">J573/'Fixed inputs'!$D$69*(1/INDIRECT($H573))</f>
        <v>5.3891556934326195</v>
      </c>
      <c r="P573" s="35" t="str">
        <f>IF(L573="","",N573*INDEX(rngFXtoEUr,MATCH(L573,rngCurrencies,0))/INDEX('Fixed inputs'!$D$65:$D$69,MATCH($C573,'Fixed inputs'!$B$65:$B$69,0)))</f>
        <v/>
      </c>
      <c r="Q573" s="157">
        <f t="shared" ca="1" si="41"/>
        <v>5.3891556934326195</v>
      </c>
    </row>
    <row r="574" spans="2:17" x14ac:dyDescent="0.6">
      <c r="B574" s="5">
        <f>INDEX('Fixed inputs'!$I$8:$I$19,MATCH(F574,'Fixed inputs'!$J$8:$J$19,0))</f>
        <v>3</v>
      </c>
      <c r="C574" s="25" t="s">
        <v>67</v>
      </c>
      <c r="D574" s="26" t="s">
        <v>34</v>
      </c>
      <c r="E574" s="26">
        <v>2025</v>
      </c>
      <c r="F574" s="27" t="s">
        <v>136</v>
      </c>
      <c r="G574" s="18" t="s">
        <v>105</v>
      </c>
      <c r="H574" s="6" t="s">
        <v>93</v>
      </c>
      <c r="I574" s="6" t="s">
        <v>68</v>
      </c>
      <c r="J574" s="134">
        <v>14.550720372268076</v>
      </c>
      <c r="K574" s="18"/>
      <c r="L574" s="6"/>
      <c r="M574" s="6"/>
      <c r="N574" s="41"/>
      <c r="O574" s="34">
        <f ca="1">J574/'Fixed inputs'!$D$69*(1/INDIRECT($H574))</f>
        <v>4.0418667700744653</v>
      </c>
      <c r="P574" s="35" t="str">
        <f>IF(L574="","",N574*INDEX(rngFXtoEUr,MATCH(L574,rngCurrencies,0))/INDEX('Fixed inputs'!$D$65:$D$69,MATCH($C574,'Fixed inputs'!$B$65:$B$69,0)))</f>
        <v/>
      </c>
      <c r="Q574" s="157">
        <f t="shared" ca="1" si="41"/>
        <v>4.0418667700744653</v>
      </c>
    </row>
    <row r="575" spans="2:17" x14ac:dyDescent="0.6">
      <c r="B575" s="5">
        <f>INDEX('Fixed inputs'!$I$8:$I$19,MATCH(F575,'Fixed inputs'!$J$8:$J$19,0))</f>
        <v>4</v>
      </c>
      <c r="C575" s="25" t="s">
        <v>67</v>
      </c>
      <c r="D575" s="26" t="s">
        <v>34</v>
      </c>
      <c r="E575" s="26">
        <v>2025</v>
      </c>
      <c r="F575" s="27" t="s">
        <v>137</v>
      </c>
      <c r="G575" s="18" t="s">
        <v>105</v>
      </c>
      <c r="H575" s="6" t="s">
        <v>93</v>
      </c>
      <c r="I575" s="6" t="s">
        <v>68</v>
      </c>
      <c r="J575" s="134">
        <v>5.4565243997278197</v>
      </c>
      <c r="K575" s="18"/>
      <c r="L575" s="6"/>
      <c r="M575" s="6"/>
      <c r="N575" s="41"/>
      <c r="O575" s="34">
        <f ca="1">J575/'Fixed inputs'!$D$69*(1/INDIRECT($H575))</f>
        <v>1.5157012221466166</v>
      </c>
      <c r="P575" s="35" t="str">
        <f>IF(L575="","",N575*INDEX(rngFXtoEUr,MATCH(L575,rngCurrencies,0))/INDEX('Fixed inputs'!$D$65:$D$69,MATCH($C575,'Fixed inputs'!$B$65:$B$69,0)))</f>
        <v/>
      </c>
      <c r="Q575" s="157">
        <f t="shared" ca="1" si="41"/>
        <v>1.5157012221466166</v>
      </c>
    </row>
    <row r="576" spans="2:17" x14ac:dyDescent="0.6">
      <c r="B576" s="5">
        <f>INDEX('Fixed inputs'!$I$8:$I$19,MATCH(F576,'Fixed inputs'!$J$8:$J$19,0))</f>
        <v>5</v>
      </c>
      <c r="C576" s="25" t="s">
        <v>67</v>
      </c>
      <c r="D576" s="26" t="s">
        <v>34</v>
      </c>
      <c r="E576" s="26">
        <v>2025</v>
      </c>
      <c r="F576" s="27" t="s">
        <v>138</v>
      </c>
      <c r="G576" s="18" t="s">
        <v>105</v>
      </c>
      <c r="H576" s="6" t="s">
        <v>93</v>
      </c>
      <c r="I576" s="6" t="s">
        <v>68</v>
      </c>
      <c r="J576" s="134">
        <v>0.41226955852213715</v>
      </c>
      <c r="K576" s="18"/>
      <c r="L576" s="6"/>
      <c r="M576" s="6"/>
      <c r="N576" s="41"/>
      <c r="O576" s="34">
        <f ca="1">J576/'Fixed inputs'!$D$69*(1/INDIRECT($H576))</f>
        <v>0.11451932181170477</v>
      </c>
      <c r="P576" s="35" t="str">
        <f>IF(L576="","",N576*INDEX(rngFXtoEUr,MATCH(L576,rngCurrencies,0))/INDEX('Fixed inputs'!$D$65:$D$69,MATCH($C576,'Fixed inputs'!$B$65:$B$69,0)))</f>
        <v/>
      </c>
      <c r="Q576" s="157">
        <f t="shared" ca="1" si="41"/>
        <v>0.11451932181170477</v>
      </c>
    </row>
    <row r="577" spans="2:17" x14ac:dyDescent="0.6">
      <c r="B577" s="5">
        <f>INDEX('Fixed inputs'!$I$8:$I$19,MATCH(F577,'Fixed inputs'!$J$8:$J$19,0))</f>
        <v>6</v>
      </c>
      <c r="C577" s="25" t="s">
        <v>67</v>
      </c>
      <c r="D577" s="26" t="s">
        <v>34</v>
      </c>
      <c r="E577" s="26">
        <v>2025</v>
      </c>
      <c r="F577" s="27" t="s">
        <v>139</v>
      </c>
      <c r="G577" s="18" t="s">
        <v>105</v>
      </c>
      <c r="H577" s="6" t="s">
        <v>93</v>
      </c>
      <c r="I577" s="6" t="s">
        <v>68</v>
      </c>
      <c r="J577" s="134">
        <v>0.41226955852213715</v>
      </c>
      <c r="K577" s="18"/>
      <c r="L577" s="6"/>
      <c r="M577" s="6"/>
      <c r="N577" s="41"/>
      <c r="O577" s="34">
        <f ca="1">J577/'Fixed inputs'!$D$69*(1/INDIRECT($H577))</f>
        <v>0.11451932181170477</v>
      </c>
      <c r="P577" s="35" t="str">
        <f>IF(L577="","",N577*INDEX(rngFXtoEUr,MATCH(L577,rngCurrencies,0))/INDEX('Fixed inputs'!$D$65:$D$69,MATCH($C577,'Fixed inputs'!$B$65:$B$69,0)))</f>
        <v/>
      </c>
      <c r="Q577" s="157">
        <f t="shared" ca="1" si="41"/>
        <v>0.11451932181170477</v>
      </c>
    </row>
    <row r="578" spans="2:17" x14ac:dyDescent="0.6">
      <c r="B578" s="5">
        <f>INDEX('Fixed inputs'!$I$8:$I$19,MATCH(F578,'Fixed inputs'!$J$8:$J$19,0))</f>
        <v>7</v>
      </c>
      <c r="C578" s="25" t="s">
        <v>67</v>
      </c>
      <c r="D578" s="26" t="s">
        <v>34</v>
      </c>
      <c r="E578" s="26">
        <v>2025</v>
      </c>
      <c r="F578" s="27" t="s">
        <v>140</v>
      </c>
      <c r="G578" s="18" t="s">
        <v>105</v>
      </c>
      <c r="H578" s="6" t="s">
        <v>93</v>
      </c>
      <c r="I578" s="6" t="s">
        <v>68</v>
      </c>
      <c r="J578" s="134">
        <v>0.41226955852213715</v>
      </c>
      <c r="K578" s="18"/>
      <c r="L578" s="6"/>
      <c r="M578" s="6"/>
      <c r="N578" s="41"/>
      <c r="O578" s="34">
        <f ca="1">J578/'Fixed inputs'!$D$69*(1/INDIRECT($H578))</f>
        <v>0.11451932181170477</v>
      </c>
      <c r="P578" s="35" t="str">
        <f>IF(L578="","",N578*INDEX(rngFXtoEUr,MATCH(L578,rngCurrencies,0))/INDEX('Fixed inputs'!$D$65:$D$69,MATCH($C578,'Fixed inputs'!$B$65:$B$69,0)))</f>
        <v/>
      </c>
      <c r="Q578" s="157">
        <f t="shared" ca="1" si="41"/>
        <v>0.11451932181170477</v>
      </c>
    </row>
    <row r="579" spans="2:17" x14ac:dyDescent="0.6">
      <c r="B579" s="5">
        <f>INDEX('Fixed inputs'!$I$8:$I$19,MATCH(F579,'Fixed inputs'!$J$8:$J$19,0))</f>
        <v>8</v>
      </c>
      <c r="C579" s="25" t="s">
        <v>67</v>
      </c>
      <c r="D579" s="26" t="s">
        <v>34</v>
      </c>
      <c r="E579" s="26">
        <v>2025</v>
      </c>
      <c r="F579" s="27" t="s">
        <v>141</v>
      </c>
      <c r="G579" s="18" t="s">
        <v>105</v>
      </c>
      <c r="H579" s="6" t="s">
        <v>93</v>
      </c>
      <c r="I579" s="6" t="s">
        <v>68</v>
      </c>
      <c r="J579" s="134">
        <v>0.41226955852213715</v>
      </c>
      <c r="K579" s="18"/>
      <c r="L579" s="6"/>
      <c r="M579" s="6"/>
      <c r="N579" s="41"/>
      <c r="O579" s="34">
        <f ca="1">J579/'Fixed inputs'!$D$69*(1/INDIRECT($H579))</f>
        <v>0.11451932181170477</v>
      </c>
      <c r="P579" s="35" t="str">
        <f>IF(L579="","",N579*INDEX(rngFXtoEUr,MATCH(L579,rngCurrencies,0))/INDEX('Fixed inputs'!$D$65:$D$69,MATCH($C579,'Fixed inputs'!$B$65:$B$69,0)))</f>
        <v/>
      </c>
      <c r="Q579" s="157">
        <f t="shared" ca="1" si="41"/>
        <v>0.11451932181170477</v>
      </c>
    </row>
    <row r="580" spans="2:17" x14ac:dyDescent="0.6">
      <c r="B580" s="5">
        <f>INDEX('Fixed inputs'!$I$8:$I$19,MATCH(F580,'Fixed inputs'!$J$8:$J$19,0))</f>
        <v>9</v>
      </c>
      <c r="C580" s="25" t="s">
        <v>67</v>
      </c>
      <c r="D580" s="26" t="s">
        <v>34</v>
      </c>
      <c r="E580" s="26">
        <v>2025</v>
      </c>
      <c r="F580" s="27" t="s">
        <v>142</v>
      </c>
      <c r="G580" s="18" t="s">
        <v>105</v>
      </c>
      <c r="H580" s="6" t="s">
        <v>93</v>
      </c>
      <c r="I580" s="6" t="s">
        <v>68</v>
      </c>
      <c r="J580" s="134">
        <v>0.41226955852213715</v>
      </c>
      <c r="K580" s="18"/>
      <c r="L580" s="6"/>
      <c r="M580" s="6"/>
      <c r="N580" s="41"/>
      <c r="O580" s="34">
        <f ca="1">J580/'Fixed inputs'!$D$69*(1/INDIRECT($H580))</f>
        <v>0.11451932181170477</v>
      </c>
      <c r="P580" s="35" t="str">
        <f>IF(L580="","",N580*INDEX(rngFXtoEUr,MATCH(L580,rngCurrencies,0))/INDEX('Fixed inputs'!$D$65:$D$69,MATCH($C580,'Fixed inputs'!$B$65:$B$69,0)))</f>
        <v/>
      </c>
      <c r="Q580" s="157">
        <f t="shared" ca="1" si="41"/>
        <v>0.11451932181170477</v>
      </c>
    </row>
    <row r="581" spans="2:17" x14ac:dyDescent="0.6">
      <c r="B581" s="5">
        <f>INDEX('Fixed inputs'!$I$8:$I$19,MATCH(F581,'Fixed inputs'!$J$8:$J$19,0))</f>
        <v>10</v>
      </c>
      <c r="C581" s="25" t="s">
        <v>67</v>
      </c>
      <c r="D581" s="26" t="s">
        <v>34</v>
      </c>
      <c r="E581" s="26">
        <v>2025</v>
      </c>
      <c r="F581" s="27" t="s">
        <v>143</v>
      </c>
      <c r="G581" s="18" t="s">
        <v>105</v>
      </c>
      <c r="H581" s="6" t="s">
        <v>93</v>
      </c>
      <c r="I581" s="6" t="s">
        <v>68</v>
      </c>
      <c r="J581" s="134">
        <v>5.4565243997278197</v>
      </c>
      <c r="K581" s="18"/>
      <c r="L581" s="6"/>
      <c r="M581" s="6"/>
      <c r="N581" s="41"/>
      <c r="O581" s="34">
        <f ca="1">J581/'Fixed inputs'!$D$69*(1/INDIRECT($H581))</f>
        <v>1.5157012221466166</v>
      </c>
      <c r="P581" s="35" t="str">
        <f>IF(L581="","",N581*INDEX(rngFXtoEUr,MATCH(L581,rngCurrencies,0))/INDEX('Fixed inputs'!$D$65:$D$69,MATCH($C581,'Fixed inputs'!$B$65:$B$69,0)))</f>
        <v/>
      </c>
      <c r="Q581" s="157">
        <f t="shared" ca="1" si="41"/>
        <v>1.5157012221466166</v>
      </c>
    </row>
    <row r="582" spans="2:17" x14ac:dyDescent="0.6">
      <c r="B582" s="5">
        <f>INDEX('Fixed inputs'!$I$8:$I$19,MATCH(F582,'Fixed inputs'!$J$8:$J$19,0))</f>
        <v>11</v>
      </c>
      <c r="C582" s="25" t="s">
        <v>67</v>
      </c>
      <c r="D582" s="26" t="s">
        <v>34</v>
      </c>
      <c r="E582" s="26">
        <v>2025</v>
      </c>
      <c r="F582" s="27" t="s">
        <v>144</v>
      </c>
      <c r="G582" s="18" t="s">
        <v>105</v>
      </c>
      <c r="H582" s="6" t="s">
        <v>93</v>
      </c>
      <c r="I582" s="6" t="s">
        <v>68</v>
      </c>
      <c r="J582" s="134">
        <v>5.4565243997278197</v>
      </c>
      <c r="K582" s="18"/>
      <c r="L582" s="6"/>
      <c r="M582" s="6"/>
      <c r="N582" s="41"/>
      <c r="O582" s="34">
        <f ca="1">J582/'Fixed inputs'!$D$69*(1/INDIRECT($H582))</f>
        <v>1.5157012221466166</v>
      </c>
      <c r="P582" s="35" t="str">
        <f>IF(L582="","",N582*INDEX(rngFXtoEUr,MATCH(L582,rngCurrencies,0))/INDEX('Fixed inputs'!$D$65:$D$69,MATCH($C582,'Fixed inputs'!$B$65:$B$69,0)))</f>
        <v/>
      </c>
      <c r="Q582" s="157">
        <f t="shared" ca="1" si="41"/>
        <v>1.5157012221466166</v>
      </c>
    </row>
    <row r="583" spans="2:17" x14ac:dyDescent="0.6">
      <c r="B583" s="5">
        <f>INDEX('Fixed inputs'!$I$8:$I$19,MATCH(F583,'Fixed inputs'!$J$8:$J$19,0))</f>
        <v>12</v>
      </c>
      <c r="C583" s="25" t="s">
        <v>67</v>
      </c>
      <c r="D583" s="26" t="s">
        <v>34</v>
      </c>
      <c r="E583" s="26">
        <v>2025</v>
      </c>
      <c r="F583" s="27" t="s">
        <v>145</v>
      </c>
      <c r="G583" s="18" t="s">
        <v>105</v>
      </c>
      <c r="H583" s="6" t="s">
        <v>93</v>
      </c>
      <c r="I583" s="6" t="s">
        <v>68</v>
      </c>
      <c r="J583" s="134">
        <v>9.7004802481787156</v>
      </c>
      <c r="K583" s="18"/>
      <c r="L583" s="6"/>
      <c r="M583" s="6"/>
      <c r="N583" s="41"/>
      <c r="O583" s="34">
        <f ca="1">J583/'Fixed inputs'!$D$69*(1/INDIRECT($H583))</f>
        <v>2.6945778467163097</v>
      </c>
      <c r="P583" s="35" t="str">
        <f>IF(L583="","",N583*INDEX(rngFXtoEUr,MATCH(L583,rngCurrencies,0))/INDEX('Fixed inputs'!$D$65:$D$69,MATCH($C583,'Fixed inputs'!$B$65:$B$69,0)))</f>
        <v/>
      </c>
      <c r="Q583" s="157">
        <f t="shared" ca="1" si="41"/>
        <v>2.6945778467163097</v>
      </c>
    </row>
    <row r="584" spans="2:17" x14ac:dyDescent="0.6">
      <c r="B584" s="5">
        <f>INDEX('Fixed inputs'!$I$8:$I$19,MATCH(F584,'Fixed inputs'!$J$8:$J$19,0))</f>
        <v>1</v>
      </c>
      <c r="C584" s="25" t="s">
        <v>67</v>
      </c>
      <c r="D584" s="26" t="s">
        <v>34</v>
      </c>
      <c r="E584" s="26">
        <v>2026</v>
      </c>
      <c r="F584" s="27" t="s">
        <v>134</v>
      </c>
      <c r="G584" s="18" t="s">
        <v>105</v>
      </c>
      <c r="H584" s="6" t="s">
        <v>93</v>
      </c>
      <c r="I584" s="6" t="s">
        <v>68</v>
      </c>
      <c r="J584" s="134">
        <v>16.975840434312754</v>
      </c>
      <c r="K584" s="18"/>
      <c r="L584" s="6"/>
      <c r="M584" s="6"/>
      <c r="N584" s="41"/>
      <c r="O584" s="34">
        <f ca="1">J584/'Fixed inputs'!$D$69*(1/INDIRECT($H584))</f>
        <v>4.7155112317535428</v>
      </c>
      <c r="P584" s="35" t="str">
        <f>IF(L584="","",N584*INDEX(rngFXtoEUr,MATCH(L584,rngCurrencies,0))/INDEX('Fixed inputs'!$D$65:$D$69,MATCH($C584,'Fixed inputs'!$B$65:$B$69,0)))</f>
        <v/>
      </c>
      <c r="Q584" s="157">
        <f t="shared" ca="1" si="41"/>
        <v>4.7155112317535428</v>
      </c>
    </row>
    <row r="585" spans="2:17" x14ac:dyDescent="0.6">
      <c r="B585" s="5">
        <f>INDEX('Fixed inputs'!$I$8:$I$19,MATCH(F585,'Fixed inputs'!$J$8:$J$19,0))</f>
        <v>2</v>
      </c>
      <c r="C585" s="25" t="s">
        <v>67</v>
      </c>
      <c r="D585" s="26" t="s">
        <v>34</v>
      </c>
      <c r="E585" s="26">
        <v>2026</v>
      </c>
      <c r="F585" s="27" t="s">
        <v>135</v>
      </c>
      <c r="G585" s="18" t="s">
        <v>105</v>
      </c>
      <c r="H585" s="6" t="s">
        <v>93</v>
      </c>
      <c r="I585" s="6" t="s">
        <v>68</v>
      </c>
      <c r="J585" s="134">
        <v>19.400960496357431</v>
      </c>
      <c r="K585" s="18"/>
      <c r="L585" s="6"/>
      <c r="M585" s="6"/>
      <c r="N585" s="41"/>
      <c r="O585" s="34">
        <f ca="1">J585/'Fixed inputs'!$D$69*(1/INDIRECT($H585))</f>
        <v>5.3891556934326195</v>
      </c>
      <c r="P585" s="35" t="str">
        <f>IF(L585="","",N585*INDEX(rngFXtoEUr,MATCH(L585,rngCurrencies,0))/INDEX('Fixed inputs'!$D$65:$D$69,MATCH($C585,'Fixed inputs'!$B$65:$B$69,0)))</f>
        <v/>
      </c>
      <c r="Q585" s="157">
        <f t="shared" ca="1" si="41"/>
        <v>5.3891556934326195</v>
      </c>
    </row>
    <row r="586" spans="2:17" x14ac:dyDescent="0.6">
      <c r="B586" s="5">
        <f>INDEX('Fixed inputs'!$I$8:$I$19,MATCH(F586,'Fixed inputs'!$J$8:$J$19,0))</f>
        <v>3</v>
      </c>
      <c r="C586" s="25" t="s">
        <v>67</v>
      </c>
      <c r="D586" s="26" t="s">
        <v>34</v>
      </c>
      <c r="E586" s="26">
        <v>2026</v>
      </c>
      <c r="F586" s="27" t="s">
        <v>136</v>
      </c>
      <c r="G586" s="18" t="s">
        <v>105</v>
      </c>
      <c r="H586" s="6" t="s">
        <v>93</v>
      </c>
      <c r="I586" s="6" t="s">
        <v>68</v>
      </c>
      <c r="J586" s="134">
        <v>14.550720372268076</v>
      </c>
      <c r="K586" s="18"/>
      <c r="L586" s="6"/>
      <c r="M586" s="6"/>
      <c r="N586" s="41"/>
      <c r="O586" s="34">
        <f ca="1">J586/'Fixed inputs'!$D$69*(1/INDIRECT($H586))</f>
        <v>4.0418667700744653</v>
      </c>
      <c r="P586" s="35" t="str">
        <f>IF(L586="","",N586*INDEX(rngFXtoEUr,MATCH(L586,rngCurrencies,0))/INDEX('Fixed inputs'!$D$65:$D$69,MATCH($C586,'Fixed inputs'!$B$65:$B$69,0)))</f>
        <v/>
      </c>
      <c r="Q586" s="157">
        <f t="shared" ca="1" si="41"/>
        <v>4.0418667700744653</v>
      </c>
    </row>
    <row r="587" spans="2:17" x14ac:dyDescent="0.6">
      <c r="B587" s="5">
        <f>INDEX('Fixed inputs'!$I$8:$I$19,MATCH(F587,'Fixed inputs'!$J$8:$J$19,0))</f>
        <v>4</v>
      </c>
      <c r="C587" s="25" t="s">
        <v>67</v>
      </c>
      <c r="D587" s="26" t="s">
        <v>34</v>
      </c>
      <c r="E587" s="26">
        <v>2026</v>
      </c>
      <c r="F587" s="27" t="s">
        <v>137</v>
      </c>
      <c r="G587" s="18" t="s">
        <v>105</v>
      </c>
      <c r="H587" s="6" t="s">
        <v>93</v>
      </c>
      <c r="I587" s="6" t="s">
        <v>68</v>
      </c>
      <c r="J587" s="134">
        <v>5.4565243997278197</v>
      </c>
      <c r="K587" s="18"/>
      <c r="L587" s="6"/>
      <c r="M587" s="6"/>
      <c r="N587" s="41"/>
      <c r="O587" s="34">
        <f ca="1">J587/'Fixed inputs'!$D$69*(1/INDIRECT($H587))</f>
        <v>1.5157012221466166</v>
      </c>
      <c r="P587" s="35" t="str">
        <f>IF(L587="","",N587*INDEX(rngFXtoEUr,MATCH(L587,rngCurrencies,0))/INDEX('Fixed inputs'!$D$65:$D$69,MATCH($C587,'Fixed inputs'!$B$65:$B$69,0)))</f>
        <v/>
      </c>
      <c r="Q587" s="157">
        <f t="shared" ca="1" si="41"/>
        <v>1.5157012221466166</v>
      </c>
    </row>
    <row r="588" spans="2:17" x14ac:dyDescent="0.6">
      <c r="B588" s="5">
        <f>INDEX('Fixed inputs'!$I$8:$I$19,MATCH(F588,'Fixed inputs'!$J$8:$J$19,0))</f>
        <v>5</v>
      </c>
      <c r="C588" s="25" t="s">
        <v>67</v>
      </c>
      <c r="D588" s="26" t="s">
        <v>34</v>
      </c>
      <c r="E588" s="26">
        <v>2026</v>
      </c>
      <c r="F588" s="27" t="s">
        <v>138</v>
      </c>
      <c r="G588" s="18" t="s">
        <v>105</v>
      </c>
      <c r="H588" s="6" t="s">
        <v>93</v>
      </c>
      <c r="I588" s="6" t="s">
        <v>68</v>
      </c>
      <c r="J588" s="134">
        <v>0.41226955852213715</v>
      </c>
      <c r="K588" s="18"/>
      <c r="L588" s="6"/>
      <c r="M588" s="6"/>
      <c r="N588" s="41"/>
      <c r="O588" s="34">
        <f ca="1">J588/'Fixed inputs'!$D$69*(1/INDIRECT($H588))</f>
        <v>0.11451932181170477</v>
      </c>
      <c r="P588" s="35" t="str">
        <f>IF(L588="","",N588*INDEX(rngFXtoEUr,MATCH(L588,rngCurrencies,0))/INDEX('Fixed inputs'!$D$65:$D$69,MATCH($C588,'Fixed inputs'!$B$65:$B$69,0)))</f>
        <v/>
      </c>
      <c r="Q588" s="157">
        <f t="shared" ca="1" si="41"/>
        <v>0.11451932181170477</v>
      </c>
    </row>
    <row r="589" spans="2:17" x14ac:dyDescent="0.6">
      <c r="B589" s="5">
        <f>INDEX('Fixed inputs'!$I$8:$I$19,MATCH(F589,'Fixed inputs'!$J$8:$J$19,0))</f>
        <v>6</v>
      </c>
      <c r="C589" s="25" t="s">
        <v>67</v>
      </c>
      <c r="D589" s="26" t="s">
        <v>34</v>
      </c>
      <c r="E589" s="26">
        <v>2026</v>
      </c>
      <c r="F589" s="27" t="s">
        <v>139</v>
      </c>
      <c r="G589" s="18" t="s">
        <v>105</v>
      </c>
      <c r="H589" s="6" t="s">
        <v>93</v>
      </c>
      <c r="I589" s="6" t="s">
        <v>68</v>
      </c>
      <c r="J589" s="134">
        <v>0.41226955852213715</v>
      </c>
      <c r="K589" s="18"/>
      <c r="L589" s="6"/>
      <c r="M589" s="6"/>
      <c r="N589" s="41"/>
      <c r="O589" s="34">
        <f ca="1">J589/'Fixed inputs'!$D$69*(1/INDIRECT($H589))</f>
        <v>0.11451932181170477</v>
      </c>
      <c r="P589" s="35" t="str">
        <f>IF(L589="","",N589*INDEX(rngFXtoEUr,MATCH(L589,rngCurrencies,0))/INDEX('Fixed inputs'!$D$65:$D$69,MATCH($C589,'Fixed inputs'!$B$65:$B$69,0)))</f>
        <v/>
      </c>
      <c r="Q589" s="157">
        <f t="shared" ca="1" si="41"/>
        <v>0.11451932181170477</v>
      </c>
    </row>
    <row r="590" spans="2:17" x14ac:dyDescent="0.6">
      <c r="B590" s="5">
        <f>INDEX('Fixed inputs'!$I$8:$I$19,MATCH(F590,'Fixed inputs'!$J$8:$J$19,0))</f>
        <v>7</v>
      </c>
      <c r="C590" s="25" t="s">
        <v>67</v>
      </c>
      <c r="D590" s="26" t="s">
        <v>34</v>
      </c>
      <c r="E590" s="26">
        <v>2026</v>
      </c>
      <c r="F590" s="27" t="s">
        <v>140</v>
      </c>
      <c r="G590" s="18" t="s">
        <v>105</v>
      </c>
      <c r="H590" s="6" t="s">
        <v>93</v>
      </c>
      <c r="I590" s="6" t="s">
        <v>68</v>
      </c>
      <c r="J590" s="134">
        <v>0.41226955852213715</v>
      </c>
      <c r="K590" s="18"/>
      <c r="L590" s="6"/>
      <c r="M590" s="6"/>
      <c r="N590" s="41"/>
      <c r="O590" s="34">
        <f ca="1">J590/'Fixed inputs'!$D$69*(1/INDIRECT($H590))</f>
        <v>0.11451932181170477</v>
      </c>
      <c r="P590" s="35" t="str">
        <f>IF(L590="","",N590*INDEX(rngFXtoEUr,MATCH(L590,rngCurrencies,0))/INDEX('Fixed inputs'!$D$65:$D$69,MATCH($C590,'Fixed inputs'!$B$65:$B$69,0)))</f>
        <v/>
      </c>
      <c r="Q590" s="157">
        <f t="shared" ca="1" si="41"/>
        <v>0.11451932181170477</v>
      </c>
    </row>
    <row r="591" spans="2:17" x14ac:dyDescent="0.6">
      <c r="B591" s="5">
        <f>INDEX('Fixed inputs'!$I$8:$I$19,MATCH(F591,'Fixed inputs'!$J$8:$J$19,0))</f>
        <v>8</v>
      </c>
      <c r="C591" s="25" t="s">
        <v>67</v>
      </c>
      <c r="D591" s="26" t="s">
        <v>34</v>
      </c>
      <c r="E591" s="26">
        <v>2026</v>
      </c>
      <c r="F591" s="27" t="s">
        <v>141</v>
      </c>
      <c r="G591" s="18" t="s">
        <v>105</v>
      </c>
      <c r="H591" s="6" t="s">
        <v>93</v>
      </c>
      <c r="I591" s="6" t="s">
        <v>68</v>
      </c>
      <c r="J591" s="134">
        <v>0.41226955852213715</v>
      </c>
      <c r="K591" s="18"/>
      <c r="L591" s="6"/>
      <c r="M591" s="6"/>
      <c r="N591" s="41"/>
      <c r="O591" s="34">
        <f ca="1">J591/'Fixed inputs'!$D$69*(1/INDIRECT($H591))</f>
        <v>0.11451932181170477</v>
      </c>
      <c r="P591" s="35" t="str">
        <f>IF(L591="","",N591*INDEX(rngFXtoEUr,MATCH(L591,rngCurrencies,0))/INDEX('Fixed inputs'!$D$65:$D$69,MATCH($C591,'Fixed inputs'!$B$65:$B$69,0)))</f>
        <v/>
      </c>
      <c r="Q591" s="157">
        <f t="shared" ca="1" si="41"/>
        <v>0.11451932181170477</v>
      </c>
    </row>
    <row r="592" spans="2:17" x14ac:dyDescent="0.6">
      <c r="B592" s="5">
        <f>INDEX('Fixed inputs'!$I$8:$I$19,MATCH(F592,'Fixed inputs'!$J$8:$J$19,0))</f>
        <v>9</v>
      </c>
      <c r="C592" s="25" t="s">
        <v>67</v>
      </c>
      <c r="D592" s="26" t="s">
        <v>34</v>
      </c>
      <c r="E592" s="26">
        <v>2026</v>
      </c>
      <c r="F592" s="27" t="s">
        <v>142</v>
      </c>
      <c r="G592" s="18" t="s">
        <v>105</v>
      </c>
      <c r="H592" s="6" t="s">
        <v>93</v>
      </c>
      <c r="I592" s="6" t="s">
        <v>68</v>
      </c>
      <c r="J592" s="134">
        <v>0.41226955852213715</v>
      </c>
      <c r="K592" s="18"/>
      <c r="L592" s="6"/>
      <c r="M592" s="6"/>
      <c r="N592" s="41"/>
      <c r="O592" s="34">
        <f ca="1">J592/'Fixed inputs'!$D$69*(1/INDIRECT($H592))</f>
        <v>0.11451932181170477</v>
      </c>
      <c r="P592" s="35" t="str">
        <f>IF(L592="","",N592*INDEX(rngFXtoEUr,MATCH(L592,rngCurrencies,0))/INDEX('Fixed inputs'!$D$65:$D$69,MATCH($C592,'Fixed inputs'!$B$65:$B$69,0)))</f>
        <v/>
      </c>
      <c r="Q592" s="157">
        <f t="shared" ca="1" si="41"/>
        <v>0.11451932181170477</v>
      </c>
    </row>
    <row r="593" spans="2:17" x14ac:dyDescent="0.6">
      <c r="B593" s="5">
        <f>INDEX('Fixed inputs'!$I$8:$I$19,MATCH(F593,'Fixed inputs'!$J$8:$J$19,0))</f>
        <v>10</v>
      </c>
      <c r="C593" s="25" t="s">
        <v>67</v>
      </c>
      <c r="D593" s="26" t="s">
        <v>34</v>
      </c>
      <c r="E593" s="26">
        <v>2026</v>
      </c>
      <c r="F593" s="27" t="s">
        <v>143</v>
      </c>
      <c r="G593" s="18" t="s">
        <v>105</v>
      </c>
      <c r="H593" s="6" t="s">
        <v>93</v>
      </c>
      <c r="I593" s="6" t="s">
        <v>68</v>
      </c>
      <c r="J593" s="134">
        <v>5.4565243997278197</v>
      </c>
      <c r="K593" s="18"/>
      <c r="L593" s="6"/>
      <c r="M593" s="6"/>
      <c r="N593" s="41"/>
      <c r="O593" s="34">
        <f ca="1">J593/'Fixed inputs'!$D$69*(1/INDIRECT($H593))</f>
        <v>1.5157012221466166</v>
      </c>
      <c r="P593" s="35" t="str">
        <f>IF(L593="","",N593*INDEX(rngFXtoEUr,MATCH(L593,rngCurrencies,0))/INDEX('Fixed inputs'!$D$65:$D$69,MATCH($C593,'Fixed inputs'!$B$65:$B$69,0)))</f>
        <v/>
      </c>
      <c r="Q593" s="157">
        <f t="shared" ca="1" si="41"/>
        <v>1.5157012221466166</v>
      </c>
    </row>
    <row r="594" spans="2:17" x14ac:dyDescent="0.6">
      <c r="B594" s="5">
        <f>INDEX('Fixed inputs'!$I$8:$I$19,MATCH(F594,'Fixed inputs'!$J$8:$J$19,0))</f>
        <v>11</v>
      </c>
      <c r="C594" s="25" t="s">
        <v>67</v>
      </c>
      <c r="D594" s="26" t="s">
        <v>34</v>
      </c>
      <c r="E594" s="26">
        <v>2026</v>
      </c>
      <c r="F594" s="27" t="s">
        <v>144</v>
      </c>
      <c r="G594" s="18" t="s">
        <v>105</v>
      </c>
      <c r="H594" s="6" t="s">
        <v>93</v>
      </c>
      <c r="I594" s="6" t="s">
        <v>68</v>
      </c>
      <c r="J594" s="134">
        <v>5.4565243997278197</v>
      </c>
      <c r="K594" s="18"/>
      <c r="L594" s="6"/>
      <c r="M594" s="6"/>
      <c r="N594" s="41"/>
      <c r="O594" s="34">
        <f ca="1">J594/'Fixed inputs'!$D$69*(1/INDIRECT($H594))</f>
        <v>1.5157012221466166</v>
      </c>
      <c r="P594" s="35" t="str">
        <f>IF(L594="","",N594*INDEX(rngFXtoEUr,MATCH(L594,rngCurrencies,0))/INDEX('Fixed inputs'!$D$65:$D$69,MATCH($C594,'Fixed inputs'!$B$65:$B$69,0)))</f>
        <v/>
      </c>
      <c r="Q594" s="157">
        <f t="shared" ca="1" si="41"/>
        <v>1.5157012221466166</v>
      </c>
    </row>
    <row r="595" spans="2:17" x14ac:dyDescent="0.6">
      <c r="B595" s="5">
        <f>INDEX('Fixed inputs'!$I$8:$I$19,MATCH(F595,'Fixed inputs'!$J$8:$J$19,0))</f>
        <v>12</v>
      </c>
      <c r="C595" s="25" t="s">
        <v>67</v>
      </c>
      <c r="D595" s="26" t="s">
        <v>34</v>
      </c>
      <c r="E595" s="26">
        <v>2026</v>
      </c>
      <c r="F595" s="27" t="s">
        <v>145</v>
      </c>
      <c r="G595" s="18" t="s">
        <v>105</v>
      </c>
      <c r="H595" s="6" t="s">
        <v>93</v>
      </c>
      <c r="I595" s="6" t="s">
        <v>68</v>
      </c>
      <c r="J595" s="134">
        <v>9.7004802481787156</v>
      </c>
      <c r="K595" s="18"/>
      <c r="L595" s="6"/>
      <c r="M595" s="6"/>
      <c r="N595" s="41"/>
      <c r="O595" s="34">
        <f ca="1">J595/'Fixed inputs'!$D$69*(1/INDIRECT($H595))</f>
        <v>2.6945778467163097</v>
      </c>
      <c r="P595" s="35" t="str">
        <f>IF(L595="","",N595*INDEX(rngFXtoEUr,MATCH(L595,rngCurrencies,0))/INDEX('Fixed inputs'!$D$65:$D$69,MATCH($C595,'Fixed inputs'!$B$65:$B$69,0)))</f>
        <v/>
      </c>
      <c r="Q595" s="157">
        <f t="shared" ca="1" si="41"/>
        <v>2.6945778467163097</v>
      </c>
    </row>
    <row r="596" spans="2:17" x14ac:dyDescent="0.6">
      <c r="B596" s="5">
        <f>INDEX('Fixed inputs'!$I$8:$I$19,MATCH(F596,'Fixed inputs'!$J$8:$J$19,0))</f>
        <v>1</v>
      </c>
      <c r="C596" s="25" t="s">
        <v>67</v>
      </c>
      <c r="D596" s="26" t="s">
        <v>34</v>
      </c>
      <c r="E596" s="26">
        <v>2027</v>
      </c>
      <c r="F596" s="27" t="s">
        <v>134</v>
      </c>
      <c r="G596" s="18" t="s">
        <v>105</v>
      </c>
      <c r="H596" s="6" t="s">
        <v>93</v>
      </c>
      <c r="I596" s="6" t="s">
        <v>68</v>
      </c>
      <c r="J596" s="134">
        <v>16.975840434312754</v>
      </c>
      <c r="K596" s="18"/>
      <c r="L596" s="6"/>
      <c r="M596" s="6"/>
      <c r="N596" s="41"/>
      <c r="O596" s="34">
        <f ca="1">J596/'Fixed inputs'!$D$69*(1/INDIRECT($H596))</f>
        <v>4.7155112317535428</v>
      </c>
      <c r="P596" s="35" t="str">
        <f>IF(L596="","",N596*INDEX(rngFXtoEUr,MATCH(L596,rngCurrencies,0))/INDEX('Fixed inputs'!$D$65:$D$69,MATCH($C596,'Fixed inputs'!$B$65:$B$69,0)))</f>
        <v/>
      </c>
      <c r="Q596" s="157">
        <f t="shared" ca="1" si="41"/>
        <v>4.7155112317535428</v>
      </c>
    </row>
    <row r="597" spans="2:17" x14ac:dyDescent="0.6">
      <c r="B597" s="5">
        <f>INDEX('Fixed inputs'!$I$8:$I$19,MATCH(F597,'Fixed inputs'!$J$8:$J$19,0))</f>
        <v>2</v>
      </c>
      <c r="C597" s="25" t="s">
        <v>67</v>
      </c>
      <c r="D597" s="26" t="s">
        <v>34</v>
      </c>
      <c r="E597" s="26">
        <v>2027</v>
      </c>
      <c r="F597" s="27" t="s">
        <v>135</v>
      </c>
      <c r="G597" s="18" t="s">
        <v>105</v>
      </c>
      <c r="H597" s="6" t="s">
        <v>93</v>
      </c>
      <c r="I597" s="6" t="s">
        <v>68</v>
      </c>
      <c r="J597" s="134">
        <v>19.400960496357431</v>
      </c>
      <c r="K597" s="18"/>
      <c r="L597" s="6"/>
      <c r="M597" s="6"/>
      <c r="N597" s="41"/>
      <c r="O597" s="34">
        <f ca="1">J597/'Fixed inputs'!$D$69*(1/INDIRECT($H597))</f>
        <v>5.3891556934326195</v>
      </c>
      <c r="P597" s="35" t="str">
        <f>IF(L597="","",N597*INDEX(rngFXtoEUr,MATCH(L597,rngCurrencies,0))/INDEX('Fixed inputs'!$D$65:$D$69,MATCH($C597,'Fixed inputs'!$B$65:$B$69,0)))</f>
        <v/>
      </c>
      <c r="Q597" s="157">
        <f t="shared" ca="1" si="41"/>
        <v>5.3891556934326195</v>
      </c>
    </row>
    <row r="598" spans="2:17" x14ac:dyDescent="0.6">
      <c r="B598" s="5">
        <f>INDEX('Fixed inputs'!$I$8:$I$19,MATCH(F598,'Fixed inputs'!$J$8:$J$19,0))</f>
        <v>3</v>
      </c>
      <c r="C598" s="25" t="s">
        <v>67</v>
      </c>
      <c r="D598" s="26" t="s">
        <v>34</v>
      </c>
      <c r="E598" s="26">
        <v>2027</v>
      </c>
      <c r="F598" s="27" t="s">
        <v>136</v>
      </c>
      <c r="G598" s="18" t="s">
        <v>105</v>
      </c>
      <c r="H598" s="6" t="s">
        <v>93</v>
      </c>
      <c r="I598" s="6" t="s">
        <v>68</v>
      </c>
      <c r="J598" s="134">
        <v>14.550720372268076</v>
      </c>
      <c r="K598" s="18"/>
      <c r="L598" s="6"/>
      <c r="M598" s="6"/>
      <c r="N598" s="41"/>
      <c r="O598" s="34">
        <f ca="1">J598/'Fixed inputs'!$D$69*(1/INDIRECT($H598))</f>
        <v>4.0418667700744653</v>
      </c>
      <c r="P598" s="35" t="str">
        <f>IF(L598="","",N598*INDEX(rngFXtoEUr,MATCH(L598,rngCurrencies,0))/INDEX('Fixed inputs'!$D$65:$D$69,MATCH($C598,'Fixed inputs'!$B$65:$B$69,0)))</f>
        <v/>
      </c>
      <c r="Q598" s="157">
        <f t="shared" ca="1" si="41"/>
        <v>4.0418667700744653</v>
      </c>
    </row>
    <row r="599" spans="2:17" x14ac:dyDescent="0.6">
      <c r="B599" s="5">
        <f>INDEX('Fixed inputs'!$I$8:$I$19,MATCH(F599,'Fixed inputs'!$J$8:$J$19,0))</f>
        <v>4</v>
      </c>
      <c r="C599" s="25" t="s">
        <v>67</v>
      </c>
      <c r="D599" s="26" t="s">
        <v>34</v>
      </c>
      <c r="E599" s="26">
        <v>2027</v>
      </c>
      <c r="F599" s="27" t="s">
        <v>137</v>
      </c>
      <c r="G599" s="18" t="s">
        <v>105</v>
      </c>
      <c r="H599" s="6" t="s">
        <v>93</v>
      </c>
      <c r="I599" s="6" t="s">
        <v>68</v>
      </c>
      <c r="J599" s="134">
        <v>5.4565243997278197</v>
      </c>
      <c r="K599" s="18"/>
      <c r="L599" s="6"/>
      <c r="M599" s="6"/>
      <c r="N599" s="41"/>
      <c r="O599" s="34">
        <f ca="1">J599/'Fixed inputs'!$D$69*(1/INDIRECT($H599))</f>
        <v>1.5157012221466166</v>
      </c>
      <c r="P599" s="35" t="str">
        <f>IF(L599="","",N599*INDEX(rngFXtoEUr,MATCH(L599,rngCurrencies,0))/INDEX('Fixed inputs'!$D$65:$D$69,MATCH($C599,'Fixed inputs'!$B$65:$B$69,0)))</f>
        <v/>
      </c>
      <c r="Q599" s="157">
        <f t="shared" ca="1" si="41"/>
        <v>1.5157012221466166</v>
      </c>
    </row>
    <row r="600" spans="2:17" x14ac:dyDescent="0.6">
      <c r="B600" s="5">
        <f>INDEX('Fixed inputs'!$I$8:$I$19,MATCH(F600,'Fixed inputs'!$J$8:$J$19,0))</f>
        <v>5</v>
      </c>
      <c r="C600" s="25" t="s">
        <v>67</v>
      </c>
      <c r="D600" s="26" t="s">
        <v>34</v>
      </c>
      <c r="E600" s="26">
        <v>2027</v>
      </c>
      <c r="F600" s="27" t="s">
        <v>138</v>
      </c>
      <c r="G600" s="18" t="s">
        <v>105</v>
      </c>
      <c r="H600" s="6" t="s">
        <v>93</v>
      </c>
      <c r="I600" s="6" t="s">
        <v>68</v>
      </c>
      <c r="J600" s="134">
        <v>0.41226955852213715</v>
      </c>
      <c r="K600" s="18"/>
      <c r="L600" s="6"/>
      <c r="M600" s="6"/>
      <c r="N600" s="41"/>
      <c r="O600" s="34">
        <f ca="1">J600/'Fixed inputs'!$D$69*(1/INDIRECT($H600))</f>
        <v>0.11451932181170477</v>
      </c>
      <c r="P600" s="35" t="str">
        <f>IF(L600="","",N600*INDEX(rngFXtoEUr,MATCH(L600,rngCurrencies,0))/INDEX('Fixed inputs'!$D$65:$D$69,MATCH($C600,'Fixed inputs'!$B$65:$B$69,0)))</f>
        <v/>
      </c>
      <c r="Q600" s="157">
        <f t="shared" ca="1" si="41"/>
        <v>0.11451932181170477</v>
      </c>
    </row>
    <row r="601" spans="2:17" x14ac:dyDescent="0.6">
      <c r="B601" s="5">
        <f>INDEX('Fixed inputs'!$I$8:$I$19,MATCH(F601,'Fixed inputs'!$J$8:$J$19,0))</f>
        <v>6</v>
      </c>
      <c r="C601" s="25" t="s">
        <v>67</v>
      </c>
      <c r="D601" s="26" t="s">
        <v>34</v>
      </c>
      <c r="E601" s="26">
        <v>2027</v>
      </c>
      <c r="F601" s="27" t="s">
        <v>139</v>
      </c>
      <c r="G601" s="18" t="s">
        <v>105</v>
      </c>
      <c r="H601" s="6" t="s">
        <v>93</v>
      </c>
      <c r="I601" s="6" t="s">
        <v>68</v>
      </c>
      <c r="J601" s="134">
        <v>0.41226955852213715</v>
      </c>
      <c r="K601" s="18"/>
      <c r="L601" s="6"/>
      <c r="M601" s="6"/>
      <c r="N601" s="41"/>
      <c r="O601" s="34">
        <f ca="1">J601/'Fixed inputs'!$D$69*(1/INDIRECT($H601))</f>
        <v>0.11451932181170477</v>
      </c>
      <c r="P601" s="35" t="str">
        <f>IF(L601="","",N601*INDEX(rngFXtoEUr,MATCH(L601,rngCurrencies,0))/INDEX('Fixed inputs'!$D$65:$D$69,MATCH($C601,'Fixed inputs'!$B$65:$B$69,0)))</f>
        <v/>
      </c>
      <c r="Q601" s="157">
        <f t="shared" ca="1" si="41"/>
        <v>0.11451932181170477</v>
      </c>
    </row>
    <row r="602" spans="2:17" x14ac:dyDescent="0.6">
      <c r="B602" s="5">
        <f>INDEX('Fixed inputs'!$I$8:$I$19,MATCH(F602,'Fixed inputs'!$J$8:$J$19,0))</f>
        <v>7</v>
      </c>
      <c r="C602" s="25" t="s">
        <v>67</v>
      </c>
      <c r="D602" s="26" t="s">
        <v>34</v>
      </c>
      <c r="E602" s="26">
        <v>2027</v>
      </c>
      <c r="F602" s="27" t="s">
        <v>140</v>
      </c>
      <c r="G602" s="18" t="s">
        <v>105</v>
      </c>
      <c r="H602" s="6" t="s">
        <v>93</v>
      </c>
      <c r="I602" s="6" t="s">
        <v>68</v>
      </c>
      <c r="J602" s="134">
        <v>0.41226955852213715</v>
      </c>
      <c r="K602" s="18"/>
      <c r="L602" s="6"/>
      <c r="M602" s="6"/>
      <c r="N602" s="41"/>
      <c r="O602" s="34">
        <f ca="1">J602/'Fixed inputs'!$D$69*(1/INDIRECT($H602))</f>
        <v>0.11451932181170477</v>
      </c>
      <c r="P602" s="35" t="str">
        <f>IF(L602="","",N602*INDEX(rngFXtoEUr,MATCH(L602,rngCurrencies,0))/INDEX('Fixed inputs'!$D$65:$D$69,MATCH($C602,'Fixed inputs'!$B$65:$B$69,0)))</f>
        <v/>
      </c>
      <c r="Q602" s="157">
        <f t="shared" ca="1" si="41"/>
        <v>0.11451932181170477</v>
      </c>
    </row>
    <row r="603" spans="2:17" x14ac:dyDescent="0.6">
      <c r="B603" s="5">
        <f>INDEX('Fixed inputs'!$I$8:$I$19,MATCH(F603,'Fixed inputs'!$J$8:$J$19,0))</f>
        <v>8</v>
      </c>
      <c r="C603" s="25" t="s">
        <v>67</v>
      </c>
      <c r="D603" s="26" t="s">
        <v>34</v>
      </c>
      <c r="E603" s="26">
        <v>2027</v>
      </c>
      <c r="F603" s="27" t="s">
        <v>141</v>
      </c>
      <c r="G603" s="18" t="s">
        <v>105</v>
      </c>
      <c r="H603" s="6" t="s">
        <v>93</v>
      </c>
      <c r="I603" s="6" t="s">
        <v>68</v>
      </c>
      <c r="J603" s="134">
        <v>0.41226955852213715</v>
      </c>
      <c r="K603" s="18"/>
      <c r="L603" s="6"/>
      <c r="M603" s="6"/>
      <c r="N603" s="41"/>
      <c r="O603" s="34">
        <f ca="1">J603/'Fixed inputs'!$D$69*(1/INDIRECT($H603))</f>
        <v>0.11451932181170477</v>
      </c>
      <c r="P603" s="35" t="str">
        <f>IF(L603="","",N603*INDEX(rngFXtoEUr,MATCH(L603,rngCurrencies,0))/INDEX('Fixed inputs'!$D$65:$D$69,MATCH($C603,'Fixed inputs'!$B$65:$B$69,0)))</f>
        <v/>
      </c>
      <c r="Q603" s="157">
        <f t="shared" ca="1" si="41"/>
        <v>0.11451932181170477</v>
      </c>
    </row>
    <row r="604" spans="2:17" x14ac:dyDescent="0.6">
      <c r="B604" s="5">
        <f>INDEX('Fixed inputs'!$I$8:$I$19,MATCH(F604,'Fixed inputs'!$J$8:$J$19,0))</f>
        <v>9</v>
      </c>
      <c r="C604" s="25" t="s">
        <v>67</v>
      </c>
      <c r="D604" s="26" t="s">
        <v>34</v>
      </c>
      <c r="E604" s="26">
        <v>2027</v>
      </c>
      <c r="F604" s="27" t="s">
        <v>142</v>
      </c>
      <c r="G604" s="18" t="s">
        <v>105</v>
      </c>
      <c r="H604" s="6" t="s">
        <v>93</v>
      </c>
      <c r="I604" s="6" t="s">
        <v>68</v>
      </c>
      <c r="J604" s="134">
        <v>0.41226955852213715</v>
      </c>
      <c r="K604" s="18"/>
      <c r="L604" s="6"/>
      <c r="M604" s="6"/>
      <c r="N604" s="41"/>
      <c r="O604" s="34">
        <f ca="1">J604/'Fixed inputs'!$D$69*(1/INDIRECT($H604))</f>
        <v>0.11451932181170477</v>
      </c>
      <c r="P604" s="35" t="str">
        <f>IF(L604="","",N604*INDEX(rngFXtoEUr,MATCH(L604,rngCurrencies,0))/INDEX('Fixed inputs'!$D$65:$D$69,MATCH($C604,'Fixed inputs'!$B$65:$B$69,0)))</f>
        <v/>
      </c>
      <c r="Q604" s="157">
        <f t="shared" ref="Q604:Q631" ca="1" si="42">SUM(O604,P604)</f>
        <v>0.11451932181170477</v>
      </c>
    </row>
    <row r="605" spans="2:17" x14ac:dyDescent="0.6">
      <c r="B605" s="5">
        <f>INDEX('Fixed inputs'!$I$8:$I$19,MATCH(F605,'Fixed inputs'!$J$8:$J$19,0))</f>
        <v>10</v>
      </c>
      <c r="C605" s="25" t="s">
        <v>67</v>
      </c>
      <c r="D605" s="26" t="s">
        <v>34</v>
      </c>
      <c r="E605" s="26">
        <v>2027</v>
      </c>
      <c r="F605" s="27" t="s">
        <v>143</v>
      </c>
      <c r="G605" s="18" t="s">
        <v>105</v>
      </c>
      <c r="H605" s="6" t="s">
        <v>93</v>
      </c>
      <c r="I605" s="6" t="s">
        <v>68</v>
      </c>
      <c r="J605" s="134">
        <v>5.4565243997278197</v>
      </c>
      <c r="K605" s="18"/>
      <c r="L605" s="6"/>
      <c r="M605" s="6"/>
      <c r="N605" s="41"/>
      <c r="O605" s="34">
        <f ca="1">J605/'Fixed inputs'!$D$69*(1/INDIRECT($H605))</f>
        <v>1.5157012221466166</v>
      </c>
      <c r="P605" s="35" t="str">
        <f>IF(L605="","",N605*INDEX(rngFXtoEUr,MATCH(L605,rngCurrencies,0))/INDEX('Fixed inputs'!$D$65:$D$69,MATCH($C605,'Fixed inputs'!$B$65:$B$69,0)))</f>
        <v/>
      </c>
      <c r="Q605" s="157">
        <f t="shared" ca="1" si="42"/>
        <v>1.5157012221466166</v>
      </c>
    </row>
    <row r="606" spans="2:17" x14ac:dyDescent="0.6">
      <c r="B606" s="5">
        <f>INDEX('Fixed inputs'!$I$8:$I$19,MATCH(F606,'Fixed inputs'!$J$8:$J$19,0))</f>
        <v>11</v>
      </c>
      <c r="C606" s="25" t="s">
        <v>67</v>
      </c>
      <c r="D606" s="26" t="s">
        <v>34</v>
      </c>
      <c r="E606" s="26">
        <v>2027</v>
      </c>
      <c r="F606" s="27" t="s">
        <v>144</v>
      </c>
      <c r="G606" s="18" t="s">
        <v>105</v>
      </c>
      <c r="H606" s="6" t="s">
        <v>93</v>
      </c>
      <c r="I606" s="6" t="s">
        <v>68</v>
      </c>
      <c r="J606" s="134">
        <v>5.4565243997278197</v>
      </c>
      <c r="K606" s="18"/>
      <c r="L606" s="6"/>
      <c r="M606" s="6"/>
      <c r="N606" s="41"/>
      <c r="O606" s="34">
        <f ca="1">J606/'Fixed inputs'!$D$69*(1/INDIRECT($H606))</f>
        <v>1.5157012221466166</v>
      </c>
      <c r="P606" s="35" t="str">
        <f>IF(L606="","",N606*INDEX(rngFXtoEUr,MATCH(L606,rngCurrencies,0))/INDEX('Fixed inputs'!$D$65:$D$69,MATCH($C606,'Fixed inputs'!$B$65:$B$69,0)))</f>
        <v/>
      </c>
      <c r="Q606" s="157">
        <f t="shared" ca="1" si="42"/>
        <v>1.5157012221466166</v>
      </c>
    </row>
    <row r="607" spans="2:17" x14ac:dyDescent="0.6">
      <c r="B607" s="5">
        <f>INDEX('Fixed inputs'!$I$8:$I$19,MATCH(F607,'Fixed inputs'!$J$8:$J$19,0))</f>
        <v>12</v>
      </c>
      <c r="C607" s="25" t="s">
        <v>67</v>
      </c>
      <c r="D607" s="26" t="s">
        <v>34</v>
      </c>
      <c r="E607" s="26">
        <v>2027</v>
      </c>
      <c r="F607" s="27" t="s">
        <v>145</v>
      </c>
      <c r="G607" s="18" t="s">
        <v>105</v>
      </c>
      <c r="H607" s="6" t="s">
        <v>93</v>
      </c>
      <c r="I607" s="6" t="s">
        <v>68</v>
      </c>
      <c r="J607" s="134">
        <v>9.7004802481787156</v>
      </c>
      <c r="K607" s="18"/>
      <c r="L607" s="6"/>
      <c r="M607" s="6"/>
      <c r="N607" s="41"/>
      <c r="O607" s="34">
        <f ca="1">J607/'Fixed inputs'!$D$69*(1/INDIRECT($H607))</f>
        <v>2.6945778467163097</v>
      </c>
      <c r="P607" s="35" t="str">
        <f>IF(L607="","",N607*INDEX(rngFXtoEUr,MATCH(L607,rngCurrencies,0))/INDEX('Fixed inputs'!$D$65:$D$69,MATCH($C607,'Fixed inputs'!$B$65:$B$69,0)))</f>
        <v/>
      </c>
      <c r="Q607" s="157">
        <f t="shared" ca="1" si="42"/>
        <v>2.6945778467163097</v>
      </c>
    </row>
    <row r="608" spans="2:17" x14ac:dyDescent="0.6">
      <c r="B608" s="5">
        <f>INDEX('Fixed inputs'!$I$8:$I$19,MATCH(F608,'Fixed inputs'!$J$8:$J$19,0))</f>
        <v>1</v>
      </c>
      <c r="C608" s="25" t="s">
        <v>67</v>
      </c>
      <c r="D608" s="26" t="s">
        <v>34</v>
      </c>
      <c r="E608" s="26">
        <v>2028</v>
      </c>
      <c r="F608" s="27" t="s">
        <v>134</v>
      </c>
      <c r="G608" s="18" t="s">
        <v>105</v>
      </c>
      <c r="H608" s="6" t="s">
        <v>93</v>
      </c>
      <c r="I608" s="6" t="s">
        <v>68</v>
      </c>
      <c r="J608" s="134">
        <v>16.975840434312754</v>
      </c>
      <c r="K608" s="18"/>
      <c r="L608" s="6"/>
      <c r="M608" s="6"/>
      <c r="N608" s="41"/>
      <c r="O608" s="34">
        <f ca="1">J608/'Fixed inputs'!$D$69*(1/INDIRECT($H608))</f>
        <v>4.7155112317535428</v>
      </c>
      <c r="P608" s="35" t="str">
        <f>IF(L608="","",N608*INDEX(rngFXtoEUr,MATCH(L608,rngCurrencies,0))/INDEX('Fixed inputs'!$D$65:$D$69,MATCH($C608,'Fixed inputs'!$B$65:$B$69,0)))</f>
        <v/>
      </c>
      <c r="Q608" s="157">
        <f t="shared" ca="1" si="42"/>
        <v>4.7155112317535428</v>
      </c>
    </row>
    <row r="609" spans="2:17" x14ac:dyDescent="0.6">
      <c r="B609" s="5">
        <f>INDEX('Fixed inputs'!$I$8:$I$19,MATCH(F609,'Fixed inputs'!$J$8:$J$19,0))</f>
        <v>2</v>
      </c>
      <c r="C609" s="25" t="s">
        <v>67</v>
      </c>
      <c r="D609" s="26" t="s">
        <v>34</v>
      </c>
      <c r="E609" s="26">
        <v>2028</v>
      </c>
      <c r="F609" s="27" t="s">
        <v>135</v>
      </c>
      <c r="G609" s="18" t="s">
        <v>105</v>
      </c>
      <c r="H609" s="6" t="s">
        <v>93</v>
      </c>
      <c r="I609" s="6" t="s">
        <v>68</v>
      </c>
      <c r="J609" s="134">
        <v>19.400960496357431</v>
      </c>
      <c r="K609" s="18"/>
      <c r="L609" s="6"/>
      <c r="M609" s="6"/>
      <c r="N609" s="41"/>
      <c r="O609" s="34">
        <f ca="1">J609/'Fixed inputs'!$D$69*(1/INDIRECT($H609))</f>
        <v>5.3891556934326195</v>
      </c>
      <c r="P609" s="35" t="str">
        <f>IF(L609="","",N609*INDEX(rngFXtoEUr,MATCH(L609,rngCurrencies,0))/INDEX('Fixed inputs'!$D$65:$D$69,MATCH($C609,'Fixed inputs'!$B$65:$B$69,0)))</f>
        <v/>
      </c>
      <c r="Q609" s="157">
        <f t="shared" ca="1" si="42"/>
        <v>5.3891556934326195</v>
      </c>
    </row>
    <row r="610" spans="2:17" x14ac:dyDescent="0.6">
      <c r="B610" s="5">
        <f>INDEX('Fixed inputs'!$I$8:$I$19,MATCH(F610,'Fixed inputs'!$J$8:$J$19,0))</f>
        <v>3</v>
      </c>
      <c r="C610" s="25" t="s">
        <v>67</v>
      </c>
      <c r="D610" s="26" t="s">
        <v>34</v>
      </c>
      <c r="E610" s="26">
        <v>2028</v>
      </c>
      <c r="F610" s="27" t="s">
        <v>136</v>
      </c>
      <c r="G610" s="18" t="s">
        <v>105</v>
      </c>
      <c r="H610" s="6" t="s">
        <v>93</v>
      </c>
      <c r="I610" s="6" t="s">
        <v>68</v>
      </c>
      <c r="J610" s="134">
        <v>14.550720372268076</v>
      </c>
      <c r="K610" s="18"/>
      <c r="L610" s="6"/>
      <c r="M610" s="6"/>
      <c r="N610" s="41"/>
      <c r="O610" s="34">
        <f ca="1">J610/'Fixed inputs'!$D$69*(1/INDIRECT($H610))</f>
        <v>4.0418667700744653</v>
      </c>
      <c r="P610" s="35" t="str">
        <f>IF(L610="","",N610*INDEX(rngFXtoEUr,MATCH(L610,rngCurrencies,0))/INDEX('Fixed inputs'!$D$65:$D$69,MATCH($C610,'Fixed inputs'!$B$65:$B$69,0)))</f>
        <v/>
      </c>
      <c r="Q610" s="157">
        <f t="shared" ca="1" si="42"/>
        <v>4.0418667700744653</v>
      </c>
    </row>
    <row r="611" spans="2:17" x14ac:dyDescent="0.6">
      <c r="B611" s="5">
        <f>INDEX('Fixed inputs'!$I$8:$I$19,MATCH(F611,'Fixed inputs'!$J$8:$J$19,0))</f>
        <v>4</v>
      </c>
      <c r="C611" s="25" t="s">
        <v>67</v>
      </c>
      <c r="D611" s="26" t="s">
        <v>34</v>
      </c>
      <c r="E611" s="26">
        <v>2028</v>
      </c>
      <c r="F611" s="27" t="s">
        <v>137</v>
      </c>
      <c r="G611" s="18" t="s">
        <v>105</v>
      </c>
      <c r="H611" s="6" t="s">
        <v>93</v>
      </c>
      <c r="I611" s="6" t="s">
        <v>68</v>
      </c>
      <c r="J611" s="134">
        <v>5.4565243997278197</v>
      </c>
      <c r="K611" s="18"/>
      <c r="L611" s="6"/>
      <c r="M611" s="6"/>
      <c r="N611" s="41"/>
      <c r="O611" s="34">
        <f ca="1">J611/'Fixed inputs'!$D$69*(1/INDIRECT($H611))</f>
        <v>1.5157012221466166</v>
      </c>
      <c r="P611" s="35" t="str">
        <f>IF(L611="","",N611*INDEX(rngFXtoEUr,MATCH(L611,rngCurrencies,0))/INDEX('Fixed inputs'!$D$65:$D$69,MATCH($C611,'Fixed inputs'!$B$65:$B$69,0)))</f>
        <v/>
      </c>
      <c r="Q611" s="157">
        <f t="shared" ca="1" si="42"/>
        <v>1.5157012221466166</v>
      </c>
    </row>
    <row r="612" spans="2:17" x14ac:dyDescent="0.6">
      <c r="B612" s="5">
        <f>INDEX('Fixed inputs'!$I$8:$I$19,MATCH(F612,'Fixed inputs'!$J$8:$J$19,0))</f>
        <v>5</v>
      </c>
      <c r="C612" s="25" t="s">
        <v>67</v>
      </c>
      <c r="D612" s="26" t="s">
        <v>34</v>
      </c>
      <c r="E612" s="26">
        <v>2028</v>
      </c>
      <c r="F612" s="27" t="s">
        <v>138</v>
      </c>
      <c r="G612" s="18" t="s">
        <v>105</v>
      </c>
      <c r="H612" s="6" t="s">
        <v>93</v>
      </c>
      <c r="I612" s="6" t="s">
        <v>68</v>
      </c>
      <c r="J612" s="134">
        <v>0.41226955852213715</v>
      </c>
      <c r="K612" s="18"/>
      <c r="L612" s="6"/>
      <c r="M612" s="6"/>
      <c r="N612" s="41"/>
      <c r="O612" s="34">
        <f ca="1">J612/'Fixed inputs'!$D$69*(1/INDIRECT($H612))</f>
        <v>0.11451932181170477</v>
      </c>
      <c r="P612" s="35" t="str">
        <f>IF(L612="","",N612*INDEX(rngFXtoEUr,MATCH(L612,rngCurrencies,0))/INDEX('Fixed inputs'!$D$65:$D$69,MATCH($C612,'Fixed inputs'!$B$65:$B$69,0)))</f>
        <v/>
      </c>
      <c r="Q612" s="157">
        <f t="shared" ca="1" si="42"/>
        <v>0.11451932181170477</v>
      </c>
    </row>
    <row r="613" spans="2:17" x14ac:dyDescent="0.6">
      <c r="B613" s="5">
        <f>INDEX('Fixed inputs'!$I$8:$I$19,MATCH(F613,'Fixed inputs'!$J$8:$J$19,0))</f>
        <v>6</v>
      </c>
      <c r="C613" s="25" t="s">
        <v>67</v>
      </c>
      <c r="D613" s="26" t="s">
        <v>34</v>
      </c>
      <c r="E613" s="26">
        <v>2028</v>
      </c>
      <c r="F613" s="27" t="s">
        <v>139</v>
      </c>
      <c r="G613" s="18" t="s">
        <v>105</v>
      </c>
      <c r="H613" s="6" t="s">
        <v>93</v>
      </c>
      <c r="I613" s="6" t="s">
        <v>68</v>
      </c>
      <c r="J613" s="134">
        <v>0.41226955852213715</v>
      </c>
      <c r="K613" s="18"/>
      <c r="L613" s="6"/>
      <c r="M613" s="6"/>
      <c r="N613" s="41"/>
      <c r="O613" s="34">
        <f ca="1">J613/'Fixed inputs'!$D$69*(1/INDIRECT($H613))</f>
        <v>0.11451932181170477</v>
      </c>
      <c r="P613" s="35" t="str">
        <f>IF(L613="","",N613*INDEX(rngFXtoEUr,MATCH(L613,rngCurrencies,0))/INDEX('Fixed inputs'!$D$65:$D$69,MATCH($C613,'Fixed inputs'!$B$65:$B$69,0)))</f>
        <v/>
      </c>
      <c r="Q613" s="157">
        <f t="shared" ca="1" si="42"/>
        <v>0.11451932181170477</v>
      </c>
    </row>
    <row r="614" spans="2:17" x14ac:dyDescent="0.6">
      <c r="B614" s="5">
        <f>INDEX('Fixed inputs'!$I$8:$I$19,MATCH(F614,'Fixed inputs'!$J$8:$J$19,0))</f>
        <v>7</v>
      </c>
      <c r="C614" s="25" t="s">
        <v>67</v>
      </c>
      <c r="D614" s="26" t="s">
        <v>34</v>
      </c>
      <c r="E614" s="26">
        <v>2028</v>
      </c>
      <c r="F614" s="27" t="s">
        <v>140</v>
      </c>
      <c r="G614" s="18" t="s">
        <v>105</v>
      </c>
      <c r="H614" s="6" t="s">
        <v>93</v>
      </c>
      <c r="I614" s="6" t="s">
        <v>68</v>
      </c>
      <c r="J614" s="134">
        <v>0.41226955852213715</v>
      </c>
      <c r="K614" s="18"/>
      <c r="L614" s="6"/>
      <c r="M614" s="6"/>
      <c r="N614" s="41"/>
      <c r="O614" s="34">
        <f ca="1">J614/'Fixed inputs'!$D$69*(1/INDIRECT($H614))</f>
        <v>0.11451932181170477</v>
      </c>
      <c r="P614" s="35" t="str">
        <f>IF(L614="","",N614*INDEX(rngFXtoEUr,MATCH(L614,rngCurrencies,0))/INDEX('Fixed inputs'!$D$65:$D$69,MATCH($C614,'Fixed inputs'!$B$65:$B$69,0)))</f>
        <v/>
      </c>
      <c r="Q614" s="157">
        <f t="shared" ca="1" si="42"/>
        <v>0.11451932181170477</v>
      </c>
    </row>
    <row r="615" spans="2:17" x14ac:dyDescent="0.6">
      <c r="B615" s="5">
        <f>INDEX('Fixed inputs'!$I$8:$I$19,MATCH(F615,'Fixed inputs'!$J$8:$J$19,0))</f>
        <v>8</v>
      </c>
      <c r="C615" s="25" t="s">
        <v>67</v>
      </c>
      <c r="D615" s="26" t="s">
        <v>34</v>
      </c>
      <c r="E615" s="26">
        <v>2028</v>
      </c>
      <c r="F615" s="27" t="s">
        <v>141</v>
      </c>
      <c r="G615" s="18" t="s">
        <v>105</v>
      </c>
      <c r="H615" s="6" t="s">
        <v>93</v>
      </c>
      <c r="I615" s="6" t="s">
        <v>68</v>
      </c>
      <c r="J615" s="134">
        <v>0.41226955852213715</v>
      </c>
      <c r="K615" s="18"/>
      <c r="L615" s="6"/>
      <c r="M615" s="6"/>
      <c r="N615" s="41"/>
      <c r="O615" s="34">
        <f ca="1">J615/'Fixed inputs'!$D$69*(1/INDIRECT($H615))</f>
        <v>0.11451932181170477</v>
      </c>
      <c r="P615" s="35" t="str">
        <f>IF(L615="","",N615*INDEX(rngFXtoEUr,MATCH(L615,rngCurrencies,0))/INDEX('Fixed inputs'!$D$65:$D$69,MATCH($C615,'Fixed inputs'!$B$65:$B$69,0)))</f>
        <v/>
      </c>
      <c r="Q615" s="157">
        <f t="shared" ca="1" si="42"/>
        <v>0.11451932181170477</v>
      </c>
    </row>
    <row r="616" spans="2:17" x14ac:dyDescent="0.6">
      <c r="B616" s="5">
        <f>INDEX('Fixed inputs'!$I$8:$I$19,MATCH(F616,'Fixed inputs'!$J$8:$J$19,0))</f>
        <v>9</v>
      </c>
      <c r="C616" s="25" t="s">
        <v>67</v>
      </c>
      <c r="D616" s="26" t="s">
        <v>34</v>
      </c>
      <c r="E616" s="26">
        <v>2028</v>
      </c>
      <c r="F616" s="27" t="s">
        <v>142</v>
      </c>
      <c r="G616" s="18" t="s">
        <v>105</v>
      </c>
      <c r="H616" s="6" t="s">
        <v>93</v>
      </c>
      <c r="I616" s="6" t="s">
        <v>68</v>
      </c>
      <c r="J616" s="134">
        <v>0.41226955852213715</v>
      </c>
      <c r="K616" s="18"/>
      <c r="L616" s="6"/>
      <c r="M616" s="6"/>
      <c r="N616" s="41"/>
      <c r="O616" s="34">
        <f ca="1">J616/'Fixed inputs'!$D$69*(1/INDIRECT($H616))</f>
        <v>0.11451932181170477</v>
      </c>
      <c r="P616" s="35" t="str">
        <f>IF(L616="","",N616*INDEX(rngFXtoEUr,MATCH(L616,rngCurrencies,0))/INDEX('Fixed inputs'!$D$65:$D$69,MATCH($C616,'Fixed inputs'!$B$65:$B$69,0)))</f>
        <v/>
      </c>
      <c r="Q616" s="157">
        <f t="shared" ca="1" si="42"/>
        <v>0.11451932181170477</v>
      </c>
    </row>
    <row r="617" spans="2:17" x14ac:dyDescent="0.6">
      <c r="B617" s="5">
        <f>INDEX('Fixed inputs'!$I$8:$I$19,MATCH(F617,'Fixed inputs'!$J$8:$J$19,0))</f>
        <v>10</v>
      </c>
      <c r="C617" s="25" t="s">
        <v>67</v>
      </c>
      <c r="D617" s="26" t="s">
        <v>34</v>
      </c>
      <c r="E617" s="26">
        <v>2028</v>
      </c>
      <c r="F617" s="27" t="s">
        <v>143</v>
      </c>
      <c r="G617" s="18" t="s">
        <v>105</v>
      </c>
      <c r="H617" s="6" t="s">
        <v>93</v>
      </c>
      <c r="I617" s="6" t="s">
        <v>68</v>
      </c>
      <c r="J617" s="134">
        <v>5.4565243997278197</v>
      </c>
      <c r="K617" s="18"/>
      <c r="L617" s="6"/>
      <c r="M617" s="6"/>
      <c r="N617" s="41"/>
      <c r="O617" s="34">
        <f ca="1">J617/'Fixed inputs'!$D$69*(1/INDIRECT($H617))</f>
        <v>1.5157012221466166</v>
      </c>
      <c r="P617" s="35" t="str">
        <f>IF(L617="","",N617*INDEX(rngFXtoEUr,MATCH(L617,rngCurrencies,0))/INDEX('Fixed inputs'!$D$65:$D$69,MATCH($C617,'Fixed inputs'!$B$65:$B$69,0)))</f>
        <v/>
      </c>
      <c r="Q617" s="157">
        <f t="shared" ca="1" si="42"/>
        <v>1.5157012221466166</v>
      </c>
    </row>
    <row r="618" spans="2:17" x14ac:dyDescent="0.6">
      <c r="B618" s="5">
        <f>INDEX('Fixed inputs'!$I$8:$I$19,MATCH(F618,'Fixed inputs'!$J$8:$J$19,0))</f>
        <v>11</v>
      </c>
      <c r="C618" s="25" t="s">
        <v>67</v>
      </c>
      <c r="D618" s="26" t="s">
        <v>34</v>
      </c>
      <c r="E618" s="26">
        <v>2028</v>
      </c>
      <c r="F618" s="27" t="s">
        <v>144</v>
      </c>
      <c r="G618" s="18" t="s">
        <v>105</v>
      </c>
      <c r="H618" s="6" t="s">
        <v>93</v>
      </c>
      <c r="I618" s="6" t="s">
        <v>68</v>
      </c>
      <c r="J618" s="134">
        <v>5.4565243997278197</v>
      </c>
      <c r="K618" s="18"/>
      <c r="L618" s="6"/>
      <c r="M618" s="6"/>
      <c r="N618" s="41"/>
      <c r="O618" s="34">
        <f ca="1">J618/'Fixed inputs'!$D$69*(1/INDIRECT($H618))</f>
        <v>1.5157012221466166</v>
      </c>
      <c r="P618" s="35" t="str">
        <f>IF(L618="","",N618*INDEX(rngFXtoEUr,MATCH(L618,rngCurrencies,0))/INDEX('Fixed inputs'!$D$65:$D$69,MATCH($C618,'Fixed inputs'!$B$65:$B$69,0)))</f>
        <v/>
      </c>
      <c r="Q618" s="157">
        <f t="shared" ca="1" si="42"/>
        <v>1.5157012221466166</v>
      </c>
    </row>
    <row r="619" spans="2:17" x14ac:dyDescent="0.6">
      <c r="B619" s="5">
        <f>INDEX('Fixed inputs'!$I$8:$I$19,MATCH(F619,'Fixed inputs'!$J$8:$J$19,0))</f>
        <v>12</v>
      </c>
      <c r="C619" s="25" t="s">
        <v>67</v>
      </c>
      <c r="D619" s="26" t="s">
        <v>34</v>
      </c>
      <c r="E619" s="26">
        <v>2028</v>
      </c>
      <c r="F619" s="27" t="s">
        <v>145</v>
      </c>
      <c r="G619" s="18" t="s">
        <v>105</v>
      </c>
      <c r="H619" s="6" t="s">
        <v>93</v>
      </c>
      <c r="I619" s="6" t="s">
        <v>68</v>
      </c>
      <c r="J619" s="134">
        <v>9.7004802481787156</v>
      </c>
      <c r="K619" s="18"/>
      <c r="L619" s="6"/>
      <c r="M619" s="6"/>
      <c r="N619" s="41"/>
      <c r="O619" s="34">
        <f ca="1">J619/'Fixed inputs'!$D$69*(1/INDIRECT($H619))</f>
        <v>2.6945778467163097</v>
      </c>
      <c r="P619" s="35" t="str">
        <f>IF(L619="","",N619*INDEX(rngFXtoEUr,MATCH(L619,rngCurrencies,0))/INDEX('Fixed inputs'!$D$65:$D$69,MATCH($C619,'Fixed inputs'!$B$65:$B$69,0)))</f>
        <v/>
      </c>
      <c r="Q619" s="157">
        <f t="shared" ca="1" si="42"/>
        <v>2.6945778467163097</v>
      </c>
    </row>
    <row r="620" spans="2:17" x14ac:dyDescent="0.6">
      <c r="B620" s="5">
        <f>INDEX('Fixed inputs'!$I$8:$I$19,MATCH(F620,'Fixed inputs'!$J$8:$J$19,0))</f>
        <v>1</v>
      </c>
      <c r="C620" s="25" t="s">
        <v>67</v>
      </c>
      <c r="D620" s="26" t="s">
        <v>34</v>
      </c>
      <c r="E620" s="26">
        <v>2029</v>
      </c>
      <c r="F620" s="27" t="s">
        <v>134</v>
      </c>
      <c r="G620" s="18" t="s">
        <v>105</v>
      </c>
      <c r="H620" s="6" t="s">
        <v>93</v>
      </c>
      <c r="I620" s="6" t="s">
        <v>68</v>
      </c>
      <c r="J620" s="134">
        <v>16.975840434312754</v>
      </c>
      <c r="K620" s="18"/>
      <c r="L620" s="6"/>
      <c r="M620" s="6"/>
      <c r="N620" s="41"/>
      <c r="O620" s="34">
        <f ca="1">J620/'Fixed inputs'!$D$69*(1/INDIRECT($H620))</f>
        <v>4.7155112317535428</v>
      </c>
      <c r="P620" s="35" t="str">
        <f>IF(L620="","",N620*INDEX(rngFXtoEUr,MATCH(L620,rngCurrencies,0))/INDEX('Fixed inputs'!$D$65:$D$69,MATCH($C620,'Fixed inputs'!$B$65:$B$69,0)))</f>
        <v/>
      </c>
      <c r="Q620" s="157">
        <f t="shared" ca="1" si="42"/>
        <v>4.7155112317535428</v>
      </c>
    </row>
    <row r="621" spans="2:17" x14ac:dyDescent="0.6">
      <c r="B621" s="5">
        <f>INDEX('Fixed inputs'!$I$8:$I$19,MATCH(F621,'Fixed inputs'!$J$8:$J$19,0))</f>
        <v>2</v>
      </c>
      <c r="C621" s="25" t="s">
        <v>67</v>
      </c>
      <c r="D621" s="26" t="s">
        <v>34</v>
      </c>
      <c r="E621" s="26">
        <v>2029</v>
      </c>
      <c r="F621" s="27" t="s">
        <v>135</v>
      </c>
      <c r="G621" s="18" t="s">
        <v>105</v>
      </c>
      <c r="H621" s="6" t="s">
        <v>93</v>
      </c>
      <c r="I621" s="6" t="s">
        <v>68</v>
      </c>
      <c r="J621" s="134">
        <v>19.400960496357431</v>
      </c>
      <c r="K621" s="18"/>
      <c r="L621" s="6"/>
      <c r="M621" s="6"/>
      <c r="N621" s="41"/>
      <c r="O621" s="34">
        <f ca="1">J621/'Fixed inputs'!$D$69*(1/INDIRECT($H621))</f>
        <v>5.3891556934326195</v>
      </c>
      <c r="P621" s="35" t="str">
        <f>IF(L621="","",N621*INDEX(rngFXtoEUr,MATCH(L621,rngCurrencies,0))/INDEX('Fixed inputs'!$D$65:$D$69,MATCH($C621,'Fixed inputs'!$B$65:$B$69,0)))</f>
        <v/>
      </c>
      <c r="Q621" s="157">
        <f t="shared" ca="1" si="42"/>
        <v>5.3891556934326195</v>
      </c>
    </row>
    <row r="622" spans="2:17" x14ac:dyDescent="0.6">
      <c r="B622" s="5">
        <f>INDEX('Fixed inputs'!$I$8:$I$19,MATCH(F622,'Fixed inputs'!$J$8:$J$19,0))</f>
        <v>3</v>
      </c>
      <c r="C622" s="25" t="s">
        <v>67</v>
      </c>
      <c r="D622" s="26" t="s">
        <v>34</v>
      </c>
      <c r="E622" s="26">
        <v>2029</v>
      </c>
      <c r="F622" s="27" t="s">
        <v>136</v>
      </c>
      <c r="G622" s="18" t="s">
        <v>105</v>
      </c>
      <c r="H622" s="6" t="s">
        <v>93</v>
      </c>
      <c r="I622" s="6" t="s">
        <v>68</v>
      </c>
      <c r="J622" s="134">
        <v>14.550720372268076</v>
      </c>
      <c r="K622" s="18"/>
      <c r="L622" s="6"/>
      <c r="M622" s="6"/>
      <c r="N622" s="41"/>
      <c r="O622" s="34">
        <f ca="1">J622/'Fixed inputs'!$D$69*(1/INDIRECT($H622))</f>
        <v>4.0418667700744653</v>
      </c>
      <c r="P622" s="35" t="str">
        <f>IF(L622="","",N622*INDEX(rngFXtoEUr,MATCH(L622,rngCurrencies,0))/INDEX('Fixed inputs'!$D$65:$D$69,MATCH($C622,'Fixed inputs'!$B$65:$B$69,0)))</f>
        <v/>
      </c>
      <c r="Q622" s="157">
        <f t="shared" ca="1" si="42"/>
        <v>4.0418667700744653</v>
      </c>
    </row>
    <row r="623" spans="2:17" x14ac:dyDescent="0.6">
      <c r="B623" s="5">
        <f>INDEX('Fixed inputs'!$I$8:$I$19,MATCH(F623,'Fixed inputs'!$J$8:$J$19,0))</f>
        <v>4</v>
      </c>
      <c r="C623" s="25" t="s">
        <v>67</v>
      </c>
      <c r="D623" s="26" t="s">
        <v>34</v>
      </c>
      <c r="E623" s="26">
        <v>2029</v>
      </c>
      <c r="F623" s="27" t="s">
        <v>137</v>
      </c>
      <c r="G623" s="18" t="s">
        <v>105</v>
      </c>
      <c r="H623" s="6" t="s">
        <v>93</v>
      </c>
      <c r="I623" s="6" t="s">
        <v>68</v>
      </c>
      <c r="J623" s="134">
        <v>5.4565243997278197</v>
      </c>
      <c r="K623" s="18"/>
      <c r="L623" s="6"/>
      <c r="M623" s="6"/>
      <c r="N623" s="41"/>
      <c r="O623" s="34">
        <f ca="1">J623/'Fixed inputs'!$D$69*(1/INDIRECT($H623))</f>
        <v>1.5157012221466166</v>
      </c>
      <c r="P623" s="35" t="str">
        <f>IF(L623="","",N623*INDEX(rngFXtoEUr,MATCH(L623,rngCurrencies,0))/INDEX('Fixed inputs'!$D$65:$D$69,MATCH($C623,'Fixed inputs'!$B$65:$B$69,0)))</f>
        <v/>
      </c>
      <c r="Q623" s="157">
        <f t="shared" ca="1" si="42"/>
        <v>1.5157012221466166</v>
      </c>
    </row>
    <row r="624" spans="2:17" x14ac:dyDescent="0.6">
      <c r="B624" s="5">
        <f>INDEX('Fixed inputs'!$I$8:$I$19,MATCH(F624,'Fixed inputs'!$J$8:$J$19,0))</f>
        <v>5</v>
      </c>
      <c r="C624" s="25" t="s">
        <v>67</v>
      </c>
      <c r="D624" s="26" t="s">
        <v>34</v>
      </c>
      <c r="E624" s="26">
        <v>2029</v>
      </c>
      <c r="F624" s="27" t="s">
        <v>138</v>
      </c>
      <c r="G624" s="18" t="s">
        <v>105</v>
      </c>
      <c r="H624" s="6" t="s">
        <v>93</v>
      </c>
      <c r="I624" s="6" t="s">
        <v>68</v>
      </c>
      <c r="J624" s="134">
        <v>0.41226955852213715</v>
      </c>
      <c r="K624" s="18"/>
      <c r="L624" s="6"/>
      <c r="M624" s="6"/>
      <c r="N624" s="41"/>
      <c r="O624" s="34">
        <f ca="1">J624/'Fixed inputs'!$D$69*(1/INDIRECT($H624))</f>
        <v>0.11451932181170477</v>
      </c>
      <c r="P624" s="35" t="str">
        <f>IF(L624="","",N624*INDEX(rngFXtoEUr,MATCH(L624,rngCurrencies,0))/INDEX('Fixed inputs'!$D$65:$D$69,MATCH($C624,'Fixed inputs'!$B$65:$B$69,0)))</f>
        <v/>
      </c>
      <c r="Q624" s="157">
        <f t="shared" ca="1" si="42"/>
        <v>0.11451932181170477</v>
      </c>
    </row>
    <row r="625" spans="2:18" x14ac:dyDescent="0.6">
      <c r="B625" s="5">
        <f>INDEX('Fixed inputs'!$I$8:$I$19,MATCH(F625,'Fixed inputs'!$J$8:$J$19,0))</f>
        <v>6</v>
      </c>
      <c r="C625" s="25" t="s">
        <v>67</v>
      </c>
      <c r="D625" s="26" t="s">
        <v>34</v>
      </c>
      <c r="E625" s="26">
        <v>2029</v>
      </c>
      <c r="F625" s="27" t="s">
        <v>139</v>
      </c>
      <c r="G625" s="18" t="s">
        <v>105</v>
      </c>
      <c r="H625" s="6" t="s">
        <v>93</v>
      </c>
      <c r="I625" s="6" t="s">
        <v>68</v>
      </c>
      <c r="J625" s="134">
        <v>0.41226955852213715</v>
      </c>
      <c r="K625" s="18"/>
      <c r="L625" s="6"/>
      <c r="M625" s="6"/>
      <c r="N625" s="41"/>
      <c r="O625" s="34">
        <f ca="1">J625/'Fixed inputs'!$D$69*(1/INDIRECT($H625))</f>
        <v>0.11451932181170477</v>
      </c>
      <c r="P625" s="35" t="str">
        <f>IF(L625="","",N625*INDEX(rngFXtoEUr,MATCH(L625,rngCurrencies,0))/INDEX('Fixed inputs'!$D$65:$D$69,MATCH($C625,'Fixed inputs'!$B$65:$B$69,0)))</f>
        <v/>
      </c>
      <c r="Q625" s="157">
        <f t="shared" ca="1" si="42"/>
        <v>0.11451932181170477</v>
      </c>
    </row>
    <row r="626" spans="2:18" x14ac:dyDescent="0.6">
      <c r="B626" s="5">
        <f>INDEX('Fixed inputs'!$I$8:$I$19,MATCH(F626,'Fixed inputs'!$J$8:$J$19,0))</f>
        <v>7</v>
      </c>
      <c r="C626" s="25" t="s">
        <v>67</v>
      </c>
      <c r="D626" s="26" t="s">
        <v>34</v>
      </c>
      <c r="E626" s="26">
        <v>2029</v>
      </c>
      <c r="F626" s="27" t="s">
        <v>140</v>
      </c>
      <c r="G626" s="18" t="s">
        <v>105</v>
      </c>
      <c r="H626" s="6" t="s">
        <v>93</v>
      </c>
      <c r="I626" s="6" t="s">
        <v>68</v>
      </c>
      <c r="J626" s="134">
        <v>0.41226955852213715</v>
      </c>
      <c r="K626" s="18"/>
      <c r="L626" s="6"/>
      <c r="M626" s="6"/>
      <c r="N626" s="41"/>
      <c r="O626" s="34">
        <f ca="1">J626/'Fixed inputs'!$D$69*(1/INDIRECT($H626))</f>
        <v>0.11451932181170477</v>
      </c>
      <c r="P626" s="35" t="str">
        <f>IF(L626="","",N626*INDEX(rngFXtoEUr,MATCH(L626,rngCurrencies,0))/INDEX('Fixed inputs'!$D$65:$D$69,MATCH($C626,'Fixed inputs'!$B$65:$B$69,0)))</f>
        <v/>
      </c>
      <c r="Q626" s="157">
        <f t="shared" ca="1" si="42"/>
        <v>0.11451932181170477</v>
      </c>
    </row>
    <row r="627" spans="2:18" x14ac:dyDescent="0.6">
      <c r="B627" s="5">
        <f>INDEX('Fixed inputs'!$I$8:$I$19,MATCH(F627,'Fixed inputs'!$J$8:$J$19,0))</f>
        <v>8</v>
      </c>
      <c r="C627" s="25" t="s">
        <v>67</v>
      </c>
      <c r="D627" s="26" t="s">
        <v>34</v>
      </c>
      <c r="E627" s="26">
        <v>2029</v>
      </c>
      <c r="F627" s="27" t="s">
        <v>141</v>
      </c>
      <c r="G627" s="18" t="s">
        <v>105</v>
      </c>
      <c r="H627" s="6" t="s">
        <v>93</v>
      </c>
      <c r="I627" s="6" t="s">
        <v>68</v>
      </c>
      <c r="J627" s="134">
        <v>0.41226955852213715</v>
      </c>
      <c r="K627" s="18"/>
      <c r="L627" s="6"/>
      <c r="M627" s="6"/>
      <c r="N627" s="41"/>
      <c r="O627" s="34">
        <f ca="1">J627/'Fixed inputs'!$D$69*(1/INDIRECT($H627))</f>
        <v>0.11451932181170477</v>
      </c>
      <c r="P627" s="35" t="str">
        <f>IF(L627="","",N627*INDEX(rngFXtoEUr,MATCH(L627,rngCurrencies,0))/INDEX('Fixed inputs'!$D$65:$D$69,MATCH($C627,'Fixed inputs'!$B$65:$B$69,0)))</f>
        <v/>
      </c>
      <c r="Q627" s="157">
        <f t="shared" ca="1" si="42"/>
        <v>0.11451932181170477</v>
      </c>
    </row>
    <row r="628" spans="2:18" x14ac:dyDescent="0.6">
      <c r="B628" s="5">
        <f>INDEX('Fixed inputs'!$I$8:$I$19,MATCH(F628,'Fixed inputs'!$J$8:$J$19,0))</f>
        <v>9</v>
      </c>
      <c r="C628" s="25" t="s">
        <v>67</v>
      </c>
      <c r="D628" s="26" t="s">
        <v>34</v>
      </c>
      <c r="E628" s="26">
        <v>2029</v>
      </c>
      <c r="F628" s="27" t="s">
        <v>142</v>
      </c>
      <c r="G628" s="18" t="s">
        <v>105</v>
      </c>
      <c r="H628" s="6" t="s">
        <v>93</v>
      </c>
      <c r="I628" s="6" t="s">
        <v>68</v>
      </c>
      <c r="J628" s="134">
        <v>0.41226955852213715</v>
      </c>
      <c r="K628" s="18"/>
      <c r="L628" s="6"/>
      <c r="M628" s="6"/>
      <c r="N628" s="41"/>
      <c r="O628" s="34">
        <f ca="1">J628/'Fixed inputs'!$D$69*(1/INDIRECT($H628))</f>
        <v>0.11451932181170477</v>
      </c>
      <c r="P628" s="35" t="str">
        <f>IF(L628="","",N628*INDEX(rngFXtoEUr,MATCH(L628,rngCurrencies,0))/INDEX('Fixed inputs'!$D$65:$D$69,MATCH($C628,'Fixed inputs'!$B$65:$B$69,0)))</f>
        <v/>
      </c>
      <c r="Q628" s="157">
        <f t="shared" ca="1" si="42"/>
        <v>0.11451932181170477</v>
      </c>
    </row>
    <row r="629" spans="2:18" x14ac:dyDescent="0.6">
      <c r="B629" s="5">
        <f>INDEX('Fixed inputs'!$I$8:$I$19,MATCH(F629,'Fixed inputs'!$J$8:$J$19,0))</f>
        <v>10</v>
      </c>
      <c r="C629" s="25" t="s">
        <v>67</v>
      </c>
      <c r="D629" s="26" t="s">
        <v>34</v>
      </c>
      <c r="E629" s="26">
        <v>2029</v>
      </c>
      <c r="F629" s="27" t="s">
        <v>143</v>
      </c>
      <c r="G629" s="18" t="s">
        <v>105</v>
      </c>
      <c r="H629" s="6" t="s">
        <v>93</v>
      </c>
      <c r="I629" s="6" t="s">
        <v>68</v>
      </c>
      <c r="J629" s="134">
        <v>5.4565243997278197</v>
      </c>
      <c r="K629" s="18"/>
      <c r="L629" s="6"/>
      <c r="M629" s="6"/>
      <c r="N629" s="41"/>
      <c r="O629" s="34">
        <f ca="1">J629/'Fixed inputs'!$D$69*(1/INDIRECT($H629))</f>
        <v>1.5157012221466166</v>
      </c>
      <c r="P629" s="35" t="str">
        <f>IF(L629="","",N629*INDEX(rngFXtoEUr,MATCH(L629,rngCurrencies,0))/INDEX('Fixed inputs'!$D$65:$D$69,MATCH($C629,'Fixed inputs'!$B$65:$B$69,0)))</f>
        <v/>
      </c>
      <c r="Q629" s="157">
        <f t="shared" ca="1" si="42"/>
        <v>1.5157012221466166</v>
      </c>
    </row>
    <row r="630" spans="2:18" x14ac:dyDescent="0.6">
      <c r="B630" s="5">
        <f>INDEX('Fixed inputs'!$I$8:$I$19,MATCH(F630,'Fixed inputs'!$J$8:$J$19,0))</f>
        <v>11</v>
      </c>
      <c r="C630" s="25" t="s">
        <v>67</v>
      </c>
      <c r="D630" s="26" t="s">
        <v>34</v>
      </c>
      <c r="E630" s="26">
        <v>2029</v>
      </c>
      <c r="F630" s="27" t="s">
        <v>144</v>
      </c>
      <c r="G630" s="18" t="s">
        <v>105</v>
      </c>
      <c r="H630" s="6" t="s">
        <v>93</v>
      </c>
      <c r="I630" s="6" t="s">
        <v>68</v>
      </c>
      <c r="J630" s="134">
        <v>5.4565243997278197</v>
      </c>
      <c r="K630" s="18"/>
      <c r="L630" s="6"/>
      <c r="M630" s="6"/>
      <c r="N630" s="41"/>
      <c r="O630" s="34">
        <f ca="1">J630/'Fixed inputs'!$D$69*(1/INDIRECT($H630))</f>
        <v>1.5157012221466166</v>
      </c>
      <c r="P630" s="35" t="str">
        <f>IF(L630="","",N630*INDEX(rngFXtoEUr,MATCH(L630,rngCurrencies,0))/INDEX('Fixed inputs'!$D$65:$D$69,MATCH($C630,'Fixed inputs'!$B$65:$B$69,0)))</f>
        <v/>
      </c>
      <c r="Q630" s="157">
        <f t="shared" ca="1" si="42"/>
        <v>1.5157012221466166</v>
      </c>
    </row>
    <row r="631" spans="2:18" x14ac:dyDescent="0.6">
      <c r="B631" s="5">
        <f>INDEX('Fixed inputs'!$I$8:$I$19,MATCH(F631,'Fixed inputs'!$J$8:$J$19,0))</f>
        <v>12</v>
      </c>
      <c r="C631" s="28" t="s">
        <v>67</v>
      </c>
      <c r="D631" s="23" t="s">
        <v>34</v>
      </c>
      <c r="E631" s="23">
        <v>2029</v>
      </c>
      <c r="F631" s="29" t="s">
        <v>145</v>
      </c>
      <c r="G631" s="15" t="s">
        <v>105</v>
      </c>
      <c r="H631" s="19" t="s">
        <v>93</v>
      </c>
      <c r="I631" s="19" t="s">
        <v>68</v>
      </c>
      <c r="J631" s="135">
        <v>9.7004802481787156</v>
      </c>
      <c r="K631" s="15"/>
      <c r="L631" s="19"/>
      <c r="M631" s="19"/>
      <c r="N631" s="42"/>
      <c r="O631" s="37">
        <f ca="1">J631/'Fixed inputs'!$D$69*(1/INDIRECT($H631))</f>
        <v>2.6945778467163097</v>
      </c>
      <c r="P631" s="24" t="str">
        <f>IF(L631="","",N631*INDEX(rngFXtoEUr,MATCH(L631,rngCurrencies,0))/INDEX('Fixed inputs'!$D$65:$D$69,MATCH($C631,'Fixed inputs'!$B$65:$B$69,0)))</f>
        <v/>
      </c>
      <c r="Q631" s="158">
        <f t="shared" ca="1" si="42"/>
        <v>2.6945778467163097</v>
      </c>
    </row>
    <row r="632" spans="2:18" x14ac:dyDescent="0.6">
      <c r="B632" s="5">
        <f>INDEX('Fixed inputs'!$I$8:$I$19,MATCH(F632,'Fixed inputs'!$J$8:$J$19,0))</f>
        <v>1</v>
      </c>
      <c r="C632" s="25" t="s">
        <v>67</v>
      </c>
      <c r="D632" s="26" t="s">
        <v>53</v>
      </c>
      <c r="E632" s="26">
        <v>2017</v>
      </c>
      <c r="F632" s="27" t="s">
        <v>134</v>
      </c>
      <c r="G632" s="18" t="s">
        <v>146</v>
      </c>
      <c r="H632" s="6" t="s">
        <v>92</v>
      </c>
      <c r="I632" s="6" t="s">
        <v>68</v>
      </c>
      <c r="J632" s="134">
        <v>5.0838000000000001</v>
      </c>
      <c r="K632" s="18"/>
      <c r="L632" s="6"/>
      <c r="M632" s="6"/>
      <c r="N632" s="41"/>
      <c r="O632" s="34">
        <f ca="1">J632/'Fixed inputs'!$D$69*(1/INDIRECT($H632))</f>
        <v>1.6522349999999997</v>
      </c>
      <c r="P632" s="35" t="str">
        <f>IF(L632="","",N632*INDEX(rngFXtoEUr,MATCH(L632,rngCurrencies,0))/INDEX('Fixed inputs'!$D$65:$D$69,MATCH($C632,'Fixed inputs'!$B$65:$B$69,0)))</f>
        <v/>
      </c>
      <c r="Q632" s="157">
        <f t="shared" ref="Q632:Q663" ca="1" si="43">SUM(O632,P632)</f>
        <v>1.6522349999999997</v>
      </c>
      <c r="R632" s="9"/>
    </row>
    <row r="633" spans="2:18" x14ac:dyDescent="0.6">
      <c r="B633" s="5">
        <f>INDEX('Fixed inputs'!$I$8:$I$19,MATCH(F633,'Fixed inputs'!$J$8:$J$19,0))</f>
        <v>2</v>
      </c>
      <c r="C633" s="25" t="s">
        <v>67</v>
      </c>
      <c r="D633" s="26" t="s">
        <v>53</v>
      </c>
      <c r="E633" s="26">
        <v>2017</v>
      </c>
      <c r="F633" s="27" t="s">
        <v>135</v>
      </c>
      <c r="G633" s="18" t="s">
        <v>146</v>
      </c>
      <c r="H633" s="6" t="s">
        <v>92</v>
      </c>
      <c r="I633" s="6" t="s">
        <v>68</v>
      </c>
      <c r="J633" s="134">
        <v>5.7942</v>
      </c>
      <c r="K633" s="18"/>
      <c r="L633" s="6"/>
      <c r="M633" s="6"/>
      <c r="N633" s="41"/>
      <c r="O633" s="34">
        <f ca="1">J633/'Fixed inputs'!$D$69*(1/INDIRECT($H633))</f>
        <v>1.8831149999999999</v>
      </c>
      <c r="P633" s="35" t="str">
        <f>IF(L633="","",N633*INDEX(rngFXtoEUr,MATCH(L633,rngCurrencies,0))/INDEX('Fixed inputs'!$D$65:$D$69,MATCH($C633,'Fixed inputs'!$B$65:$B$69,0)))</f>
        <v/>
      </c>
      <c r="Q633" s="157">
        <f t="shared" ca="1" si="43"/>
        <v>1.8831149999999999</v>
      </c>
      <c r="R633" s="9"/>
    </row>
    <row r="634" spans="2:18" x14ac:dyDescent="0.6">
      <c r="B634" s="5">
        <f>INDEX('Fixed inputs'!$I$8:$I$19,MATCH(F634,'Fixed inputs'!$J$8:$J$19,0))</f>
        <v>3</v>
      </c>
      <c r="C634" s="25" t="s">
        <v>67</v>
      </c>
      <c r="D634" s="26" t="s">
        <v>53</v>
      </c>
      <c r="E634" s="26">
        <v>2017</v>
      </c>
      <c r="F634" s="27" t="s">
        <v>136</v>
      </c>
      <c r="G634" s="18" t="s">
        <v>146</v>
      </c>
      <c r="H634" s="6" t="s">
        <v>92</v>
      </c>
      <c r="I634" s="6" t="s">
        <v>68</v>
      </c>
      <c r="J634" s="134">
        <v>4.3401000000000005</v>
      </c>
      <c r="K634" s="18"/>
      <c r="L634" s="6"/>
      <c r="M634" s="6"/>
      <c r="N634" s="41"/>
      <c r="O634" s="34">
        <f ca="1">J634/'Fixed inputs'!$D$69*(1/INDIRECT($H634))</f>
        <v>1.4105325</v>
      </c>
      <c r="P634" s="35" t="str">
        <f>IF(L634="","",N634*INDEX(rngFXtoEUr,MATCH(L634,rngCurrencies,0))/INDEX('Fixed inputs'!$D$65:$D$69,MATCH($C634,'Fixed inputs'!$B$65:$B$69,0)))</f>
        <v/>
      </c>
      <c r="Q634" s="157">
        <f t="shared" ca="1" si="43"/>
        <v>1.4105325</v>
      </c>
      <c r="R634" s="9"/>
    </row>
    <row r="635" spans="2:18" x14ac:dyDescent="0.6">
      <c r="B635" s="5">
        <f>INDEX('Fixed inputs'!$I$8:$I$19,MATCH(F635,'Fixed inputs'!$J$8:$J$19,0))</f>
        <v>4</v>
      </c>
      <c r="C635" s="25" t="s">
        <v>67</v>
      </c>
      <c r="D635" s="26" t="s">
        <v>53</v>
      </c>
      <c r="E635" s="26">
        <v>2017</v>
      </c>
      <c r="F635" s="27" t="s">
        <v>137</v>
      </c>
      <c r="G635" s="18" t="s">
        <v>146</v>
      </c>
      <c r="H635" s="6" t="s">
        <v>92</v>
      </c>
      <c r="I635" s="6" t="s">
        <v>68</v>
      </c>
      <c r="J635" s="134">
        <v>1.6316999999999999</v>
      </c>
      <c r="K635" s="18"/>
      <c r="L635" s="6"/>
      <c r="M635" s="6"/>
      <c r="N635" s="41"/>
      <c r="O635" s="34">
        <f ca="1">J635/'Fixed inputs'!$D$69*(1/INDIRECT($H635))</f>
        <v>0.5303024999999999</v>
      </c>
      <c r="P635" s="35" t="str">
        <f>IF(L635="","",N635*INDEX(rngFXtoEUr,MATCH(L635,rngCurrencies,0))/INDEX('Fixed inputs'!$D$65:$D$69,MATCH($C635,'Fixed inputs'!$B$65:$B$69,0)))</f>
        <v/>
      </c>
      <c r="Q635" s="157">
        <f t="shared" ca="1" si="43"/>
        <v>0.5303024999999999</v>
      </c>
      <c r="R635" s="9"/>
    </row>
    <row r="636" spans="2:18" x14ac:dyDescent="0.6">
      <c r="B636" s="5">
        <f>INDEX('Fixed inputs'!$I$8:$I$19,MATCH(F636,'Fixed inputs'!$J$8:$J$19,0))</f>
        <v>5</v>
      </c>
      <c r="C636" s="25" t="s">
        <v>67</v>
      </c>
      <c r="D636" s="26" t="s">
        <v>53</v>
      </c>
      <c r="E636" s="26">
        <v>2017</v>
      </c>
      <c r="F636" s="27" t="s">
        <v>138</v>
      </c>
      <c r="G636" s="18" t="s">
        <v>146</v>
      </c>
      <c r="H636" s="6" t="s">
        <v>92</v>
      </c>
      <c r="I636" s="6" t="s">
        <v>68</v>
      </c>
      <c r="J636" s="134">
        <v>0.12210000000000001</v>
      </c>
      <c r="K636" s="18"/>
      <c r="L636" s="6"/>
      <c r="M636" s="6"/>
      <c r="N636" s="41"/>
      <c r="O636" s="34">
        <f ca="1">J636/'Fixed inputs'!$D$69*(1/INDIRECT($H636))</f>
        <v>3.9682500000000002E-2</v>
      </c>
      <c r="P636" s="35" t="str">
        <f>IF(L636="","",N636*INDEX(rngFXtoEUr,MATCH(L636,rngCurrencies,0))/INDEX('Fixed inputs'!$D$65:$D$69,MATCH($C636,'Fixed inputs'!$B$65:$B$69,0)))</f>
        <v/>
      </c>
      <c r="Q636" s="157">
        <f t="shared" ca="1" si="43"/>
        <v>3.9682500000000002E-2</v>
      </c>
      <c r="R636" s="9"/>
    </row>
    <row r="637" spans="2:18" x14ac:dyDescent="0.6">
      <c r="B637" s="5">
        <f>INDEX('Fixed inputs'!$I$8:$I$19,MATCH(F637,'Fixed inputs'!$J$8:$J$19,0))</f>
        <v>6</v>
      </c>
      <c r="C637" s="25" t="s">
        <v>67</v>
      </c>
      <c r="D637" s="26" t="s">
        <v>53</v>
      </c>
      <c r="E637" s="26">
        <v>2017</v>
      </c>
      <c r="F637" s="27" t="s">
        <v>139</v>
      </c>
      <c r="G637" s="18" t="s">
        <v>146</v>
      </c>
      <c r="H637" s="6" t="s">
        <v>92</v>
      </c>
      <c r="I637" s="6" t="s">
        <v>68</v>
      </c>
      <c r="J637" s="134">
        <v>0.12210000000000001</v>
      </c>
      <c r="K637" s="18"/>
      <c r="L637" s="6"/>
      <c r="M637" s="6"/>
      <c r="N637" s="41"/>
      <c r="O637" s="34">
        <f ca="1">J637/'Fixed inputs'!$D$69*(1/INDIRECT($H637))</f>
        <v>3.9682500000000002E-2</v>
      </c>
      <c r="P637" s="35" t="str">
        <f>IF(L637="","",N637*INDEX(rngFXtoEUr,MATCH(L637,rngCurrencies,0))/INDEX('Fixed inputs'!$D$65:$D$69,MATCH($C637,'Fixed inputs'!$B$65:$B$69,0)))</f>
        <v/>
      </c>
      <c r="Q637" s="157">
        <f t="shared" ca="1" si="43"/>
        <v>3.9682500000000002E-2</v>
      </c>
      <c r="R637" s="9"/>
    </row>
    <row r="638" spans="2:18" x14ac:dyDescent="0.6">
      <c r="B638" s="5">
        <f>INDEX('Fixed inputs'!$I$8:$I$19,MATCH(F638,'Fixed inputs'!$J$8:$J$19,0))</f>
        <v>7</v>
      </c>
      <c r="C638" s="25" t="s">
        <v>67</v>
      </c>
      <c r="D638" s="26" t="s">
        <v>53</v>
      </c>
      <c r="E638" s="26">
        <v>2017</v>
      </c>
      <c r="F638" s="27" t="s">
        <v>140</v>
      </c>
      <c r="G638" s="18" t="s">
        <v>146</v>
      </c>
      <c r="H638" s="6" t="s">
        <v>92</v>
      </c>
      <c r="I638" s="6" t="s">
        <v>68</v>
      </c>
      <c r="J638" s="134">
        <v>0.12210000000000001</v>
      </c>
      <c r="K638" s="18"/>
      <c r="L638" s="6"/>
      <c r="M638" s="6"/>
      <c r="N638" s="41"/>
      <c r="O638" s="34">
        <f ca="1">J638/'Fixed inputs'!$D$69*(1/INDIRECT($H638))</f>
        <v>3.9682500000000002E-2</v>
      </c>
      <c r="P638" s="35" t="str">
        <f>IF(L638="","",N638*INDEX(rngFXtoEUr,MATCH(L638,rngCurrencies,0))/INDEX('Fixed inputs'!$D$65:$D$69,MATCH($C638,'Fixed inputs'!$B$65:$B$69,0)))</f>
        <v/>
      </c>
      <c r="Q638" s="157">
        <f t="shared" ca="1" si="43"/>
        <v>3.9682500000000002E-2</v>
      </c>
      <c r="R638" s="9"/>
    </row>
    <row r="639" spans="2:18" x14ac:dyDescent="0.6">
      <c r="B639" s="5">
        <f>INDEX('Fixed inputs'!$I$8:$I$19,MATCH(F639,'Fixed inputs'!$J$8:$J$19,0))</f>
        <v>8</v>
      </c>
      <c r="C639" s="25" t="s">
        <v>67</v>
      </c>
      <c r="D639" s="26" t="s">
        <v>53</v>
      </c>
      <c r="E639" s="26">
        <v>2017</v>
      </c>
      <c r="F639" s="27" t="s">
        <v>141</v>
      </c>
      <c r="G639" s="18" t="s">
        <v>146</v>
      </c>
      <c r="H639" s="6" t="s">
        <v>92</v>
      </c>
      <c r="I639" s="6" t="s">
        <v>68</v>
      </c>
      <c r="J639" s="134">
        <v>0.12210000000000001</v>
      </c>
      <c r="K639" s="18"/>
      <c r="L639" s="6"/>
      <c r="M639" s="6"/>
      <c r="N639" s="41"/>
      <c r="O639" s="34">
        <f ca="1">J639/'Fixed inputs'!$D$69*(1/INDIRECT($H639))</f>
        <v>3.9682500000000002E-2</v>
      </c>
      <c r="P639" s="35" t="str">
        <f>IF(L639="","",N639*INDEX(rngFXtoEUr,MATCH(L639,rngCurrencies,0))/INDEX('Fixed inputs'!$D$65:$D$69,MATCH($C639,'Fixed inputs'!$B$65:$B$69,0)))</f>
        <v/>
      </c>
      <c r="Q639" s="157">
        <f t="shared" ca="1" si="43"/>
        <v>3.9682500000000002E-2</v>
      </c>
      <c r="R639" s="9"/>
    </row>
    <row r="640" spans="2:18" x14ac:dyDescent="0.6">
      <c r="B640" s="5">
        <f>INDEX('Fixed inputs'!$I$8:$I$19,MATCH(F640,'Fixed inputs'!$J$8:$J$19,0))</f>
        <v>9</v>
      </c>
      <c r="C640" s="25" t="s">
        <v>67</v>
      </c>
      <c r="D640" s="26" t="s">
        <v>53</v>
      </c>
      <c r="E640" s="26">
        <v>2017</v>
      </c>
      <c r="F640" s="27" t="s">
        <v>142</v>
      </c>
      <c r="G640" s="18" t="s">
        <v>146</v>
      </c>
      <c r="H640" s="6" t="s">
        <v>92</v>
      </c>
      <c r="I640" s="6" t="s">
        <v>68</v>
      </c>
      <c r="J640" s="134">
        <v>0.12210000000000001</v>
      </c>
      <c r="K640" s="18"/>
      <c r="L640" s="6"/>
      <c r="M640" s="6"/>
      <c r="N640" s="41"/>
      <c r="O640" s="34">
        <f ca="1">J640/'Fixed inputs'!$D$69*(1/INDIRECT($H640))</f>
        <v>3.9682500000000002E-2</v>
      </c>
      <c r="P640" s="35" t="str">
        <f>IF(L640="","",N640*INDEX(rngFXtoEUr,MATCH(L640,rngCurrencies,0))/INDEX('Fixed inputs'!$D$65:$D$69,MATCH($C640,'Fixed inputs'!$B$65:$B$69,0)))</f>
        <v/>
      </c>
      <c r="Q640" s="157">
        <f t="shared" ca="1" si="43"/>
        <v>3.9682500000000002E-2</v>
      </c>
      <c r="R640" s="9"/>
    </row>
    <row r="641" spans="2:18" x14ac:dyDescent="0.6">
      <c r="B641" s="5">
        <f>INDEX('Fixed inputs'!$I$8:$I$19,MATCH(F641,'Fixed inputs'!$J$8:$J$19,0))</f>
        <v>10</v>
      </c>
      <c r="C641" s="25" t="s">
        <v>67</v>
      </c>
      <c r="D641" s="26" t="s">
        <v>53</v>
      </c>
      <c r="E641" s="26">
        <v>2017</v>
      </c>
      <c r="F641" s="27" t="s">
        <v>143</v>
      </c>
      <c r="G641" s="18" t="s">
        <v>146</v>
      </c>
      <c r="H641" s="6" t="s">
        <v>92</v>
      </c>
      <c r="I641" s="6" t="s">
        <v>68</v>
      </c>
      <c r="J641" s="134">
        <v>1.6316999999999999</v>
      </c>
      <c r="K641" s="18"/>
      <c r="L641" s="6"/>
      <c r="M641" s="6"/>
      <c r="N641" s="41"/>
      <c r="O641" s="34">
        <f ca="1">J641/'Fixed inputs'!$D$69*(1/INDIRECT($H641))</f>
        <v>0.5303024999999999</v>
      </c>
      <c r="P641" s="35" t="str">
        <f>IF(L641="","",N641*INDEX(rngFXtoEUr,MATCH(L641,rngCurrencies,0))/INDEX('Fixed inputs'!$D$65:$D$69,MATCH($C641,'Fixed inputs'!$B$65:$B$69,0)))</f>
        <v/>
      </c>
      <c r="Q641" s="157">
        <f t="shared" ca="1" si="43"/>
        <v>0.5303024999999999</v>
      </c>
      <c r="R641" s="9"/>
    </row>
    <row r="642" spans="2:18" x14ac:dyDescent="0.6">
      <c r="B642" s="5">
        <f>INDEX('Fixed inputs'!$I$8:$I$19,MATCH(F642,'Fixed inputs'!$J$8:$J$19,0))</f>
        <v>11</v>
      </c>
      <c r="C642" s="25" t="s">
        <v>67</v>
      </c>
      <c r="D642" s="26" t="s">
        <v>53</v>
      </c>
      <c r="E642" s="26">
        <v>2017</v>
      </c>
      <c r="F642" s="27" t="s">
        <v>144</v>
      </c>
      <c r="G642" s="18" t="s">
        <v>146</v>
      </c>
      <c r="H642" s="6" t="s">
        <v>92</v>
      </c>
      <c r="I642" s="6" t="s">
        <v>68</v>
      </c>
      <c r="J642" s="134">
        <v>1.6316999999999999</v>
      </c>
      <c r="K642" s="18"/>
      <c r="L642" s="6"/>
      <c r="M642" s="6"/>
      <c r="N642" s="41"/>
      <c r="O642" s="34">
        <f ca="1">J642/'Fixed inputs'!$D$69*(1/INDIRECT($H642))</f>
        <v>0.5303024999999999</v>
      </c>
      <c r="P642" s="35" t="str">
        <f>IF(L642="","",N642*INDEX(rngFXtoEUr,MATCH(L642,rngCurrencies,0))/INDEX('Fixed inputs'!$D$65:$D$69,MATCH($C642,'Fixed inputs'!$B$65:$B$69,0)))</f>
        <v/>
      </c>
      <c r="Q642" s="157">
        <f t="shared" ca="1" si="43"/>
        <v>0.5303024999999999</v>
      </c>
      <c r="R642" s="9"/>
    </row>
    <row r="643" spans="2:18" x14ac:dyDescent="0.6">
      <c r="B643" s="5">
        <f>INDEX('Fixed inputs'!$I$8:$I$19,MATCH(F643,'Fixed inputs'!$J$8:$J$19,0))</f>
        <v>12</v>
      </c>
      <c r="C643" s="25" t="s">
        <v>67</v>
      </c>
      <c r="D643" s="26" t="s">
        <v>53</v>
      </c>
      <c r="E643" s="26">
        <v>2017</v>
      </c>
      <c r="F643" s="27" t="s">
        <v>145</v>
      </c>
      <c r="G643" s="18" t="s">
        <v>146</v>
      </c>
      <c r="H643" s="6" t="s">
        <v>92</v>
      </c>
      <c r="I643" s="6" t="s">
        <v>68</v>
      </c>
      <c r="J643" s="134">
        <v>2.9081999999999999</v>
      </c>
      <c r="K643" s="18"/>
      <c r="L643" s="6"/>
      <c r="M643" s="6"/>
      <c r="N643" s="41"/>
      <c r="O643" s="34">
        <f ca="1">J643/'Fixed inputs'!$D$69*(1/INDIRECT($H643))</f>
        <v>0.94516499999999992</v>
      </c>
      <c r="P643" s="35" t="str">
        <f>IF(L643="","",N643*INDEX(rngFXtoEUr,MATCH(L643,rngCurrencies,0))/INDEX('Fixed inputs'!$D$65:$D$69,MATCH($C643,'Fixed inputs'!$B$65:$B$69,0)))</f>
        <v/>
      </c>
      <c r="Q643" s="157">
        <f t="shared" ca="1" si="43"/>
        <v>0.94516499999999992</v>
      </c>
      <c r="R643" s="9"/>
    </row>
    <row r="644" spans="2:18" x14ac:dyDescent="0.6">
      <c r="B644" s="5">
        <f>INDEX('Fixed inputs'!$I$8:$I$19,MATCH(F644,'Fixed inputs'!$J$8:$J$19,0))</f>
        <v>1</v>
      </c>
      <c r="C644" s="25" t="s">
        <v>67</v>
      </c>
      <c r="D644" s="26" t="s">
        <v>53</v>
      </c>
      <c r="E644" s="26">
        <v>2018</v>
      </c>
      <c r="F644" s="27" t="s">
        <v>134</v>
      </c>
      <c r="G644" s="18" t="s">
        <v>146</v>
      </c>
      <c r="H644" s="6" t="s">
        <v>92</v>
      </c>
      <c r="I644" s="6" t="s">
        <v>68</v>
      </c>
      <c r="J644" s="134">
        <v>5.0838000000000001</v>
      </c>
      <c r="K644" s="18"/>
      <c r="L644" s="6"/>
      <c r="M644" s="6"/>
      <c r="N644" s="41"/>
      <c r="O644" s="34">
        <f ca="1">J644/'Fixed inputs'!$D$69*(1/INDIRECT($H644))</f>
        <v>1.6522349999999997</v>
      </c>
      <c r="P644" s="35" t="str">
        <f>IF(L644="","",N644*INDEX(rngFXtoEUr,MATCH(L644,rngCurrencies,0))/INDEX('Fixed inputs'!$D$65:$D$69,MATCH($C644,'Fixed inputs'!$B$65:$B$69,0)))</f>
        <v/>
      </c>
      <c r="Q644" s="157">
        <f t="shared" ca="1" si="43"/>
        <v>1.6522349999999997</v>
      </c>
      <c r="R644" s="9"/>
    </row>
    <row r="645" spans="2:18" x14ac:dyDescent="0.6">
      <c r="B645" s="5">
        <f>INDEX('Fixed inputs'!$I$8:$I$19,MATCH(F645,'Fixed inputs'!$J$8:$J$19,0))</f>
        <v>2</v>
      </c>
      <c r="C645" s="25" t="s">
        <v>67</v>
      </c>
      <c r="D645" s="26" t="s">
        <v>53</v>
      </c>
      <c r="E645" s="26">
        <v>2018</v>
      </c>
      <c r="F645" s="27" t="s">
        <v>135</v>
      </c>
      <c r="G645" s="18" t="s">
        <v>146</v>
      </c>
      <c r="H645" s="6" t="s">
        <v>92</v>
      </c>
      <c r="I645" s="6" t="s">
        <v>68</v>
      </c>
      <c r="J645" s="134">
        <v>5.7942</v>
      </c>
      <c r="K645" s="18"/>
      <c r="L645" s="6"/>
      <c r="M645" s="6"/>
      <c r="N645" s="41"/>
      <c r="O645" s="34">
        <f ca="1">J645/'Fixed inputs'!$D$69*(1/INDIRECT($H645))</f>
        <v>1.8831149999999999</v>
      </c>
      <c r="P645" s="35" t="str">
        <f>IF(L645="","",N645*INDEX(rngFXtoEUr,MATCH(L645,rngCurrencies,0))/INDEX('Fixed inputs'!$D$65:$D$69,MATCH($C645,'Fixed inputs'!$B$65:$B$69,0)))</f>
        <v/>
      </c>
      <c r="Q645" s="157">
        <f t="shared" ca="1" si="43"/>
        <v>1.8831149999999999</v>
      </c>
      <c r="R645" s="9"/>
    </row>
    <row r="646" spans="2:18" x14ac:dyDescent="0.6">
      <c r="B646" s="5">
        <f>INDEX('Fixed inputs'!$I$8:$I$19,MATCH(F646,'Fixed inputs'!$J$8:$J$19,0))</f>
        <v>3</v>
      </c>
      <c r="C646" s="25" t="s">
        <v>67</v>
      </c>
      <c r="D646" s="26" t="s">
        <v>53</v>
      </c>
      <c r="E646" s="26">
        <v>2018</v>
      </c>
      <c r="F646" s="27" t="s">
        <v>136</v>
      </c>
      <c r="G646" s="18" t="s">
        <v>146</v>
      </c>
      <c r="H646" s="6" t="s">
        <v>92</v>
      </c>
      <c r="I646" s="6" t="s">
        <v>68</v>
      </c>
      <c r="J646" s="134">
        <v>4.3401000000000005</v>
      </c>
      <c r="K646" s="18"/>
      <c r="L646" s="6"/>
      <c r="M646" s="6"/>
      <c r="N646" s="41"/>
      <c r="O646" s="34">
        <f ca="1">J646/'Fixed inputs'!$D$69*(1/INDIRECT($H646))</f>
        <v>1.4105325</v>
      </c>
      <c r="P646" s="35" t="str">
        <f>IF(L646="","",N646*INDEX(rngFXtoEUr,MATCH(L646,rngCurrencies,0))/INDEX('Fixed inputs'!$D$65:$D$69,MATCH($C646,'Fixed inputs'!$B$65:$B$69,0)))</f>
        <v/>
      </c>
      <c r="Q646" s="157">
        <f t="shared" ca="1" si="43"/>
        <v>1.4105325</v>
      </c>
      <c r="R646" s="9"/>
    </row>
    <row r="647" spans="2:18" x14ac:dyDescent="0.6">
      <c r="B647" s="5">
        <f>INDEX('Fixed inputs'!$I$8:$I$19,MATCH(F647,'Fixed inputs'!$J$8:$J$19,0))</f>
        <v>4</v>
      </c>
      <c r="C647" s="25" t="s">
        <v>67</v>
      </c>
      <c r="D647" s="26" t="s">
        <v>53</v>
      </c>
      <c r="E647" s="26">
        <v>2018</v>
      </c>
      <c r="F647" s="27" t="s">
        <v>137</v>
      </c>
      <c r="G647" s="18" t="s">
        <v>146</v>
      </c>
      <c r="H647" s="6" t="s">
        <v>92</v>
      </c>
      <c r="I647" s="6" t="s">
        <v>68</v>
      </c>
      <c r="J647" s="134">
        <v>1.6316999999999999</v>
      </c>
      <c r="K647" s="18"/>
      <c r="L647" s="6"/>
      <c r="M647" s="6"/>
      <c r="N647" s="41"/>
      <c r="O647" s="34">
        <f ca="1">J647/'Fixed inputs'!$D$69*(1/INDIRECT($H647))</f>
        <v>0.5303024999999999</v>
      </c>
      <c r="P647" s="35" t="str">
        <f>IF(L647="","",N647*INDEX(rngFXtoEUr,MATCH(L647,rngCurrencies,0))/INDEX('Fixed inputs'!$D$65:$D$69,MATCH($C647,'Fixed inputs'!$B$65:$B$69,0)))</f>
        <v/>
      </c>
      <c r="Q647" s="157">
        <f t="shared" ca="1" si="43"/>
        <v>0.5303024999999999</v>
      </c>
      <c r="R647" s="9"/>
    </row>
    <row r="648" spans="2:18" x14ac:dyDescent="0.6">
      <c r="B648" s="5">
        <f>INDEX('Fixed inputs'!$I$8:$I$19,MATCH(F648,'Fixed inputs'!$J$8:$J$19,0))</f>
        <v>5</v>
      </c>
      <c r="C648" s="25" t="s">
        <v>67</v>
      </c>
      <c r="D648" s="26" t="s">
        <v>53</v>
      </c>
      <c r="E648" s="26">
        <v>2018</v>
      </c>
      <c r="F648" s="27" t="s">
        <v>138</v>
      </c>
      <c r="G648" s="18" t="s">
        <v>146</v>
      </c>
      <c r="H648" s="6" t="s">
        <v>92</v>
      </c>
      <c r="I648" s="6" t="s">
        <v>68</v>
      </c>
      <c r="J648" s="134">
        <v>0.12210000000000001</v>
      </c>
      <c r="K648" s="18"/>
      <c r="L648" s="6"/>
      <c r="M648" s="6"/>
      <c r="N648" s="41"/>
      <c r="O648" s="34">
        <f ca="1">J648/'Fixed inputs'!$D$69*(1/INDIRECT($H648))</f>
        <v>3.9682500000000002E-2</v>
      </c>
      <c r="P648" s="35" t="str">
        <f>IF(L648="","",N648*INDEX(rngFXtoEUr,MATCH(L648,rngCurrencies,0))/INDEX('Fixed inputs'!$D$65:$D$69,MATCH($C648,'Fixed inputs'!$B$65:$B$69,0)))</f>
        <v/>
      </c>
      <c r="Q648" s="157">
        <f t="shared" ca="1" si="43"/>
        <v>3.9682500000000002E-2</v>
      </c>
      <c r="R648" s="9"/>
    </row>
    <row r="649" spans="2:18" x14ac:dyDescent="0.6">
      <c r="B649" s="5">
        <f>INDEX('Fixed inputs'!$I$8:$I$19,MATCH(F649,'Fixed inputs'!$J$8:$J$19,0))</f>
        <v>6</v>
      </c>
      <c r="C649" s="25" t="s">
        <v>67</v>
      </c>
      <c r="D649" s="26" t="s">
        <v>53</v>
      </c>
      <c r="E649" s="26">
        <v>2018</v>
      </c>
      <c r="F649" s="27" t="s">
        <v>139</v>
      </c>
      <c r="G649" s="18" t="s">
        <v>146</v>
      </c>
      <c r="H649" s="6" t="s">
        <v>92</v>
      </c>
      <c r="I649" s="6" t="s">
        <v>68</v>
      </c>
      <c r="J649" s="134">
        <v>0.12210000000000001</v>
      </c>
      <c r="K649" s="18"/>
      <c r="L649" s="6"/>
      <c r="M649" s="6"/>
      <c r="N649" s="41"/>
      <c r="O649" s="34">
        <f ca="1">J649/'Fixed inputs'!$D$69*(1/INDIRECT($H649))</f>
        <v>3.9682500000000002E-2</v>
      </c>
      <c r="P649" s="35" t="str">
        <f>IF(L649="","",N649*INDEX(rngFXtoEUr,MATCH(L649,rngCurrencies,0))/INDEX('Fixed inputs'!$D$65:$D$69,MATCH($C649,'Fixed inputs'!$B$65:$B$69,0)))</f>
        <v/>
      </c>
      <c r="Q649" s="157">
        <f t="shared" ca="1" si="43"/>
        <v>3.9682500000000002E-2</v>
      </c>
      <c r="R649" s="9"/>
    </row>
    <row r="650" spans="2:18" x14ac:dyDescent="0.6">
      <c r="B650" s="5">
        <f>INDEX('Fixed inputs'!$I$8:$I$19,MATCH(F650,'Fixed inputs'!$J$8:$J$19,0))</f>
        <v>7</v>
      </c>
      <c r="C650" s="25" t="s">
        <v>67</v>
      </c>
      <c r="D650" s="26" t="s">
        <v>53</v>
      </c>
      <c r="E650" s="26">
        <v>2018</v>
      </c>
      <c r="F650" s="27" t="s">
        <v>140</v>
      </c>
      <c r="G650" s="18" t="s">
        <v>146</v>
      </c>
      <c r="H650" s="6" t="s">
        <v>92</v>
      </c>
      <c r="I650" s="6" t="s">
        <v>68</v>
      </c>
      <c r="J650" s="134">
        <v>0.12210000000000001</v>
      </c>
      <c r="K650" s="18"/>
      <c r="L650" s="6"/>
      <c r="M650" s="6"/>
      <c r="N650" s="41"/>
      <c r="O650" s="34">
        <f ca="1">J650/'Fixed inputs'!$D$69*(1/INDIRECT($H650))</f>
        <v>3.9682500000000002E-2</v>
      </c>
      <c r="P650" s="35" t="str">
        <f>IF(L650="","",N650*INDEX(rngFXtoEUr,MATCH(L650,rngCurrencies,0))/INDEX('Fixed inputs'!$D$65:$D$69,MATCH($C650,'Fixed inputs'!$B$65:$B$69,0)))</f>
        <v/>
      </c>
      <c r="Q650" s="157">
        <f t="shared" ca="1" si="43"/>
        <v>3.9682500000000002E-2</v>
      </c>
      <c r="R650" s="9"/>
    </row>
    <row r="651" spans="2:18" x14ac:dyDescent="0.6">
      <c r="B651" s="5">
        <f>INDEX('Fixed inputs'!$I$8:$I$19,MATCH(F651,'Fixed inputs'!$J$8:$J$19,0))</f>
        <v>8</v>
      </c>
      <c r="C651" s="25" t="s">
        <v>67</v>
      </c>
      <c r="D651" s="26" t="s">
        <v>53</v>
      </c>
      <c r="E651" s="26">
        <v>2018</v>
      </c>
      <c r="F651" s="27" t="s">
        <v>141</v>
      </c>
      <c r="G651" s="18" t="s">
        <v>146</v>
      </c>
      <c r="H651" s="6" t="s">
        <v>92</v>
      </c>
      <c r="I651" s="6" t="s">
        <v>68</v>
      </c>
      <c r="J651" s="134">
        <v>0.12210000000000001</v>
      </c>
      <c r="K651" s="18"/>
      <c r="L651" s="6"/>
      <c r="M651" s="6"/>
      <c r="N651" s="41"/>
      <c r="O651" s="34">
        <f ca="1">J651/'Fixed inputs'!$D$69*(1/INDIRECT($H651))</f>
        <v>3.9682500000000002E-2</v>
      </c>
      <c r="P651" s="35" t="str">
        <f>IF(L651="","",N651*INDEX(rngFXtoEUr,MATCH(L651,rngCurrencies,0))/INDEX('Fixed inputs'!$D$65:$D$69,MATCH($C651,'Fixed inputs'!$B$65:$B$69,0)))</f>
        <v/>
      </c>
      <c r="Q651" s="157">
        <f t="shared" ca="1" si="43"/>
        <v>3.9682500000000002E-2</v>
      </c>
      <c r="R651" s="9"/>
    </row>
    <row r="652" spans="2:18" x14ac:dyDescent="0.6">
      <c r="B652" s="5">
        <f>INDEX('Fixed inputs'!$I$8:$I$19,MATCH(F652,'Fixed inputs'!$J$8:$J$19,0))</f>
        <v>9</v>
      </c>
      <c r="C652" s="25" t="s">
        <v>67</v>
      </c>
      <c r="D652" s="26" t="s">
        <v>53</v>
      </c>
      <c r="E652" s="26">
        <v>2018</v>
      </c>
      <c r="F652" s="27" t="s">
        <v>142</v>
      </c>
      <c r="G652" s="18" t="s">
        <v>146</v>
      </c>
      <c r="H652" s="6" t="s">
        <v>92</v>
      </c>
      <c r="I652" s="6" t="s">
        <v>68</v>
      </c>
      <c r="J652" s="134">
        <v>0.12210000000000001</v>
      </c>
      <c r="K652" s="18"/>
      <c r="L652" s="6"/>
      <c r="M652" s="6"/>
      <c r="N652" s="41"/>
      <c r="O652" s="34">
        <f ca="1">J652/'Fixed inputs'!$D$69*(1/INDIRECT($H652))</f>
        <v>3.9682500000000002E-2</v>
      </c>
      <c r="P652" s="35" t="str">
        <f>IF(L652="","",N652*INDEX(rngFXtoEUr,MATCH(L652,rngCurrencies,0))/INDEX('Fixed inputs'!$D$65:$D$69,MATCH($C652,'Fixed inputs'!$B$65:$B$69,0)))</f>
        <v/>
      </c>
      <c r="Q652" s="157">
        <f t="shared" ca="1" si="43"/>
        <v>3.9682500000000002E-2</v>
      </c>
      <c r="R652" s="9"/>
    </row>
    <row r="653" spans="2:18" x14ac:dyDescent="0.6">
      <c r="B653" s="5">
        <f>INDEX('Fixed inputs'!$I$8:$I$19,MATCH(F653,'Fixed inputs'!$J$8:$J$19,0))</f>
        <v>10</v>
      </c>
      <c r="C653" s="25" t="s">
        <v>67</v>
      </c>
      <c r="D653" s="26" t="s">
        <v>53</v>
      </c>
      <c r="E653" s="26">
        <v>2018</v>
      </c>
      <c r="F653" s="27" t="s">
        <v>143</v>
      </c>
      <c r="G653" s="18" t="s">
        <v>146</v>
      </c>
      <c r="H653" s="6" t="s">
        <v>92</v>
      </c>
      <c r="I653" s="6" t="s">
        <v>68</v>
      </c>
      <c r="J653" s="134">
        <v>2.0979000000000001</v>
      </c>
      <c r="K653" s="18"/>
      <c r="L653" s="6"/>
      <c r="M653" s="6"/>
      <c r="N653" s="41"/>
      <c r="O653" s="34">
        <f ca="1">J653/'Fixed inputs'!$D$69*(1/INDIRECT($H653))</f>
        <v>0.68181749999999997</v>
      </c>
      <c r="P653" s="35" t="str">
        <f>IF(L653="","",N653*INDEX(rngFXtoEUr,MATCH(L653,rngCurrencies,0))/INDEX('Fixed inputs'!$D$65:$D$69,MATCH($C653,'Fixed inputs'!$B$65:$B$69,0)))</f>
        <v/>
      </c>
      <c r="Q653" s="157">
        <f t="shared" ca="1" si="43"/>
        <v>0.68181749999999997</v>
      </c>
      <c r="R653" s="9"/>
    </row>
    <row r="654" spans="2:18" x14ac:dyDescent="0.6">
      <c r="B654" s="5">
        <f>INDEX('Fixed inputs'!$I$8:$I$19,MATCH(F654,'Fixed inputs'!$J$8:$J$19,0))</f>
        <v>11</v>
      </c>
      <c r="C654" s="25" t="s">
        <v>67</v>
      </c>
      <c r="D654" s="26" t="s">
        <v>53</v>
      </c>
      <c r="E654" s="26">
        <v>2018</v>
      </c>
      <c r="F654" s="27" t="s">
        <v>144</v>
      </c>
      <c r="G654" s="18" t="s">
        <v>146</v>
      </c>
      <c r="H654" s="6" t="s">
        <v>92</v>
      </c>
      <c r="I654" s="6" t="s">
        <v>68</v>
      </c>
      <c r="J654" s="134">
        <v>2.0979000000000001</v>
      </c>
      <c r="K654" s="18"/>
      <c r="L654" s="6"/>
      <c r="M654" s="6"/>
      <c r="N654" s="41"/>
      <c r="O654" s="34">
        <f ca="1">J654/'Fixed inputs'!$D$69*(1/INDIRECT($H654))</f>
        <v>0.68181749999999997</v>
      </c>
      <c r="P654" s="35" t="str">
        <f>IF(L654="","",N654*INDEX(rngFXtoEUr,MATCH(L654,rngCurrencies,0))/INDEX('Fixed inputs'!$D$65:$D$69,MATCH($C654,'Fixed inputs'!$B$65:$B$69,0)))</f>
        <v/>
      </c>
      <c r="Q654" s="157">
        <f t="shared" ca="1" si="43"/>
        <v>0.68181749999999997</v>
      </c>
      <c r="R654" s="9"/>
    </row>
    <row r="655" spans="2:18" x14ac:dyDescent="0.6">
      <c r="B655" s="5">
        <f>INDEX('Fixed inputs'!$I$8:$I$19,MATCH(F655,'Fixed inputs'!$J$8:$J$19,0))</f>
        <v>12</v>
      </c>
      <c r="C655" s="25" t="s">
        <v>67</v>
      </c>
      <c r="D655" s="26" t="s">
        <v>53</v>
      </c>
      <c r="E655" s="26">
        <v>2018</v>
      </c>
      <c r="F655" s="27" t="s">
        <v>145</v>
      </c>
      <c r="G655" s="18" t="s">
        <v>146</v>
      </c>
      <c r="H655" s="6" t="s">
        <v>92</v>
      </c>
      <c r="I655" s="6" t="s">
        <v>68</v>
      </c>
      <c r="J655" s="134">
        <v>3.7407000000000004</v>
      </c>
      <c r="K655" s="18"/>
      <c r="L655" s="6"/>
      <c r="M655" s="6"/>
      <c r="N655" s="41"/>
      <c r="O655" s="34">
        <f ca="1">J655/'Fixed inputs'!$D$69*(1/INDIRECT($H655))</f>
        <v>1.2157274999999998</v>
      </c>
      <c r="P655" s="35" t="str">
        <f>IF(L655="","",N655*INDEX(rngFXtoEUr,MATCH(L655,rngCurrencies,0))/INDEX('Fixed inputs'!$D$65:$D$69,MATCH($C655,'Fixed inputs'!$B$65:$B$69,0)))</f>
        <v/>
      </c>
      <c r="Q655" s="157">
        <f t="shared" ca="1" si="43"/>
        <v>1.2157274999999998</v>
      </c>
      <c r="R655" s="9"/>
    </row>
    <row r="656" spans="2:18" x14ac:dyDescent="0.6">
      <c r="B656" s="5">
        <f>INDEX('Fixed inputs'!$I$8:$I$19,MATCH(F656,'Fixed inputs'!$J$8:$J$19,0))</f>
        <v>1</v>
      </c>
      <c r="C656" s="25" t="s">
        <v>67</v>
      </c>
      <c r="D656" s="26" t="s">
        <v>53</v>
      </c>
      <c r="E656" s="26">
        <v>2019</v>
      </c>
      <c r="F656" s="27" t="s">
        <v>134</v>
      </c>
      <c r="G656" s="18" t="s">
        <v>146</v>
      </c>
      <c r="H656" s="6" t="s">
        <v>92</v>
      </c>
      <c r="I656" s="6" t="s">
        <v>68</v>
      </c>
      <c r="J656" s="134">
        <v>6.5379000000000014</v>
      </c>
      <c r="K656" s="18"/>
      <c r="L656" s="6"/>
      <c r="M656" s="6"/>
      <c r="N656" s="41"/>
      <c r="O656" s="34">
        <f ca="1">J656/'Fixed inputs'!$D$69*(1/INDIRECT($H656))</f>
        <v>2.1248175000000002</v>
      </c>
      <c r="P656" s="35" t="str">
        <f>IF(L656="","",N656*INDEX(rngFXtoEUr,MATCH(L656,rngCurrencies,0))/INDEX('Fixed inputs'!$D$65:$D$69,MATCH($C656,'Fixed inputs'!$B$65:$B$69,0)))</f>
        <v/>
      </c>
      <c r="Q656" s="157">
        <f t="shared" ca="1" si="43"/>
        <v>2.1248175000000002</v>
      </c>
      <c r="R656" s="9"/>
    </row>
    <row r="657" spans="2:18" x14ac:dyDescent="0.6">
      <c r="B657" s="5">
        <f>INDEX('Fixed inputs'!$I$8:$I$19,MATCH(F657,'Fixed inputs'!$J$8:$J$19,0))</f>
        <v>2</v>
      </c>
      <c r="C657" s="25" t="s">
        <v>67</v>
      </c>
      <c r="D657" s="26" t="s">
        <v>53</v>
      </c>
      <c r="E657" s="26">
        <v>2019</v>
      </c>
      <c r="F657" s="27" t="s">
        <v>135</v>
      </c>
      <c r="G657" s="18" t="s">
        <v>146</v>
      </c>
      <c r="H657" s="6" t="s">
        <v>92</v>
      </c>
      <c r="I657" s="6" t="s">
        <v>68</v>
      </c>
      <c r="J657" s="134">
        <v>7.4592000000000009</v>
      </c>
      <c r="K657" s="18"/>
      <c r="L657" s="6"/>
      <c r="M657" s="6"/>
      <c r="N657" s="41"/>
      <c r="O657" s="34">
        <f ca="1">J657/'Fixed inputs'!$D$69*(1/INDIRECT($H657))</f>
        <v>2.4242399999999997</v>
      </c>
      <c r="P657" s="35" t="str">
        <f>IF(L657="","",N657*INDEX(rngFXtoEUr,MATCH(L657,rngCurrencies,0))/INDEX('Fixed inputs'!$D$65:$D$69,MATCH($C657,'Fixed inputs'!$B$65:$B$69,0)))</f>
        <v/>
      </c>
      <c r="Q657" s="157">
        <f t="shared" ca="1" si="43"/>
        <v>2.4242399999999997</v>
      </c>
      <c r="R657" s="9"/>
    </row>
    <row r="658" spans="2:18" x14ac:dyDescent="0.6">
      <c r="B658" s="5">
        <f>INDEX('Fixed inputs'!$I$8:$I$19,MATCH(F658,'Fixed inputs'!$J$8:$J$19,0))</f>
        <v>3</v>
      </c>
      <c r="C658" s="25" t="s">
        <v>67</v>
      </c>
      <c r="D658" s="26" t="s">
        <v>53</v>
      </c>
      <c r="E658" s="26">
        <v>2019</v>
      </c>
      <c r="F658" s="27" t="s">
        <v>136</v>
      </c>
      <c r="G658" s="18" t="s">
        <v>146</v>
      </c>
      <c r="H658" s="6" t="s">
        <v>92</v>
      </c>
      <c r="I658" s="6" t="s">
        <v>68</v>
      </c>
      <c r="J658" s="134">
        <v>5.5833000000000004</v>
      </c>
      <c r="K658" s="18"/>
      <c r="L658" s="6"/>
      <c r="M658" s="6"/>
      <c r="N658" s="41"/>
      <c r="O658" s="34">
        <f ca="1">J658/'Fixed inputs'!$D$69*(1/INDIRECT($H658))</f>
        <v>1.8145724999999999</v>
      </c>
      <c r="P658" s="35" t="str">
        <f>IF(L658="","",N658*INDEX(rngFXtoEUr,MATCH(L658,rngCurrencies,0))/INDEX('Fixed inputs'!$D$65:$D$69,MATCH($C658,'Fixed inputs'!$B$65:$B$69,0)))</f>
        <v/>
      </c>
      <c r="Q658" s="157">
        <f t="shared" ca="1" si="43"/>
        <v>1.8145724999999999</v>
      </c>
      <c r="R658" s="9"/>
    </row>
    <row r="659" spans="2:18" x14ac:dyDescent="0.6">
      <c r="B659" s="5">
        <f>INDEX('Fixed inputs'!$I$8:$I$19,MATCH(F659,'Fixed inputs'!$J$8:$J$19,0))</f>
        <v>4</v>
      </c>
      <c r="C659" s="25" t="s">
        <v>67</v>
      </c>
      <c r="D659" s="26" t="s">
        <v>53</v>
      </c>
      <c r="E659" s="26">
        <v>2019</v>
      </c>
      <c r="F659" s="27" t="s">
        <v>137</v>
      </c>
      <c r="G659" s="18" t="s">
        <v>146</v>
      </c>
      <c r="H659" s="6" t="s">
        <v>92</v>
      </c>
      <c r="I659" s="6" t="s">
        <v>68</v>
      </c>
      <c r="J659" s="134">
        <v>2.0979000000000001</v>
      </c>
      <c r="K659" s="18"/>
      <c r="L659" s="6"/>
      <c r="M659" s="6"/>
      <c r="N659" s="41"/>
      <c r="O659" s="34">
        <f ca="1">J659/'Fixed inputs'!$D$69*(1/INDIRECT($H659))</f>
        <v>0.68181749999999997</v>
      </c>
      <c r="P659" s="35" t="str">
        <f>IF(L659="","",N659*INDEX(rngFXtoEUr,MATCH(L659,rngCurrencies,0))/INDEX('Fixed inputs'!$D$65:$D$69,MATCH($C659,'Fixed inputs'!$B$65:$B$69,0)))</f>
        <v/>
      </c>
      <c r="Q659" s="157">
        <f t="shared" ca="1" si="43"/>
        <v>0.68181749999999997</v>
      </c>
      <c r="R659" s="9"/>
    </row>
    <row r="660" spans="2:18" x14ac:dyDescent="0.6">
      <c r="B660" s="5">
        <f>INDEX('Fixed inputs'!$I$8:$I$19,MATCH(F660,'Fixed inputs'!$J$8:$J$19,0))</f>
        <v>5</v>
      </c>
      <c r="C660" s="25" t="s">
        <v>67</v>
      </c>
      <c r="D660" s="26" t="s">
        <v>53</v>
      </c>
      <c r="E660" s="26">
        <v>2019</v>
      </c>
      <c r="F660" s="27" t="s">
        <v>138</v>
      </c>
      <c r="G660" s="18" t="s">
        <v>146</v>
      </c>
      <c r="H660" s="6" t="s">
        <v>92</v>
      </c>
      <c r="I660" s="6" t="s">
        <v>68</v>
      </c>
      <c r="J660" s="134">
        <v>0.15540000000000001</v>
      </c>
      <c r="K660" s="18"/>
      <c r="L660" s="6"/>
      <c r="M660" s="6"/>
      <c r="N660" s="41"/>
      <c r="O660" s="34">
        <f ca="1">J660/'Fixed inputs'!$D$69*(1/INDIRECT($H660))</f>
        <v>5.0504999999999994E-2</v>
      </c>
      <c r="P660" s="35" t="str">
        <f>IF(L660="","",N660*INDEX(rngFXtoEUr,MATCH(L660,rngCurrencies,0))/INDEX('Fixed inputs'!$D$65:$D$69,MATCH($C660,'Fixed inputs'!$B$65:$B$69,0)))</f>
        <v/>
      </c>
      <c r="Q660" s="157">
        <f t="shared" ca="1" si="43"/>
        <v>5.0504999999999994E-2</v>
      </c>
      <c r="R660" s="9"/>
    </row>
    <row r="661" spans="2:18" x14ac:dyDescent="0.6">
      <c r="B661" s="5">
        <f>INDEX('Fixed inputs'!$I$8:$I$19,MATCH(F661,'Fixed inputs'!$J$8:$J$19,0))</f>
        <v>6</v>
      </c>
      <c r="C661" s="25" t="s">
        <v>67</v>
      </c>
      <c r="D661" s="26" t="s">
        <v>53</v>
      </c>
      <c r="E661" s="26">
        <v>2019</v>
      </c>
      <c r="F661" s="27" t="s">
        <v>139</v>
      </c>
      <c r="G661" s="18" t="s">
        <v>146</v>
      </c>
      <c r="H661" s="6" t="s">
        <v>92</v>
      </c>
      <c r="I661" s="6" t="s">
        <v>68</v>
      </c>
      <c r="J661" s="134">
        <v>0.15540000000000001</v>
      </c>
      <c r="K661" s="18"/>
      <c r="L661" s="6"/>
      <c r="M661" s="6"/>
      <c r="N661" s="41"/>
      <c r="O661" s="34">
        <f ca="1">J661/'Fixed inputs'!$D$69*(1/INDIRECT($H661))</f>
        <v>5.0504999999999994E-2</v>
      </c>
      <c r="P661" s="35" t="str">
        <f>IF(L661="","",N661*INDEX(rngFXtoEUr,MATCH(L661,rngCurrencies,0))/INDEX('Fixed inputs'!$D$65:$D$69,MATCH($C661,'Fixed inputs'!$B$65:$B$69,0)))</f>
        <v/>
      </c>
      <c r="Q661" s="157">
        <f t="shared" ca="1" si="43"/>
        <v>5.0504999999999994E-2</v>
      </c>
      <c r="R661" s="9"/>
    </row>
    <row r="662" spans="2:18" x14ac:dyDescent="0.6">
      <c r="B662" s="5">
        <f>INDEX('Fixed inputs'!$I$8:$I$19,MATCH(F662,'Fixed inputs'!$J$8:$J$19,0))</f>
        <v>7</v>
      </c>
      <c r="C662" s="25" t="s">
        <v>67</v>
      </c>
      <c r="D662" s="26" t="s">
        <v>53</v>
      </c>
      <c r="E662" s="26">
        <v>2019</v>
      </c>
      <c r="F662" s="27" t="s">
        <v>140</v>
      </c>
      <c r="G662" s="18" t="s">
        <v>146</v>
      </c>
      <c r="H662" s="6" t="s">
        <v>92</v>
      </c>
      <c r="I662" s="6" t="s">
        <v>68</v>
      </c>
      <c r="J662" s="134">
        <v>0.15540000000000001</v>
      </c>
      <c r="K662" s="18"/>
      <c r="L662" s="6"/>
      <c r="M662" s="6"/>
      <c r="N662" s="41"/>
      <c r="O662" s="34">
        <f ca="1">J662/'Fixed inputs'!$D$69*(1/INDIRECT($H662))</f>
        <v>5.0504999999999994E-2</v>
      </c>
      <c r="P662" s="35" t="str">
        <f>IF(L662="","",N662*INDEX(rngFXtoEUr,MATCH(L662,rngCurrencies,0))/INDEX('Fixed inputs'!$D$65:$D$69,MATCH($C662,'Fixed inputs'!$B$65:$B$69,0)))</f>
        <v/>
      </c>
      <c r="Q662" s="157">
        <f t="shared" ca="1" si="43"/>
        <v>5.0504999999999994E-2</v>
      </c>
      <c r="R662" s="9"/>
    </row>
    <row r="663" spans="2:18" x14ac:dyDescent="0.6">
      <c r="B663" s="5">
        <f>INDEX('Fixed inputs'!$I$8:$I$19,MATCH(F663,'Fixed inputs'!$J$8:$J$19,0))</f>
        <v>8</v>
      </c>
      <c r="C663" s="25" t="s">
        <v>67</v>
      </c>
      <c r="D663" s="26" t="s">
        <v>53</v>
      </c>
      <c r="E663" s="26">
        <v>2019</v>
      </c>
      <c r="F663" s="27" t="s">
        <v>141</v>
      </c>
      <c r="G663" s="18" t="s">
        <v>146</v>
      </c>
      <c r="H663" s="6" t="s">
        <v>92</v>
      </c>
      <c r="I663" s="6" t="s">
        <v>68</v>
      </c>
      <c r="J663" s="134">
        <v>0.15540000000000001</v>
      </c>
      <c r="K663" s="18"/>
      <c r="L663" s="6"/>
      <c r="M663" s="6"/>
      <c r="N663" s="41"/>
      <c r="O663" s="34">
        <f ca="1">J663/'Fixed inputs'!$D$69*(1/INDIRECT($H663))</f>
        <v>5.0504999999999994E-2</v>
      </c>
      <c r="P663" s="35" t="str">
        <f>IF(L663="","",N663*INDEX(rngFXtoEUr,MATCH(L663,rngCurrencies,0))/INDEX('Fixed inputs'!$D$65:$D$69,MATCH($C663,'Fixed inputs'!$B$65:$B$69,0)))</f>
        <v/>
      </c>
      <c r="Q663" s="157">
        <f t="shared" ca="1" si="43"/>
        <v>5.0504999999999994E-2</v>
      </c>
    </row>
    <row r="664" spans="2:18" x14ac:dyDescent="0.6">
      <c r="B664" s="5">
        <f>INDEX('Fixed inputs'!$I$8:$I$19,MATCH(F664,'Fixed inputs'!$J$8:$J$19,0))</f>
        <v>9</v>
      </c>
      <c r="C664" s="25" t="s">
        <v>67</v>
      </c>
      <c r="D664" s="26" t="s">
        <v>53</v>
      </c>
      <c r="E664" s="26">
        <v>2019</v>
      </c>
      <c r="F664" s="27" t="s">
        <v>142</v>
      </c>
      <c r="G664" s="18" t="s">
        <v>146</v>
      </c>
      <c r="H664" s="6" t="s">
        <v>92</v>
      </c>
      <c r="I664" s="6" t="s">
        <v>68</v>
      </c>
      <c r="J664" s="134">
        <v>0.15540000000000001</v>
      </c>
      <c r="K664" s="18"/>
      <c r="L664" s="6"/>
      <c r="M664" s="6"/>
      <c r="N664" s="41"/>
      <c r="O664" s="34">
        <f ca="1">J664/'Fixed inputs'!$D$69*(1/INDIRECT($H664))</f>
        <v>5.0504999999999994E-2</v>
      </c>
      <c r="P664" s="35" t="str">
        <f>IF(L664="","",N664*INDEX(rngFXtoEUr,MATCH(L664,rngCurrencies,0))/INDEX('Fixed inputs'!$D$65:$D$69,MATCH($C664,'Fixed inputs'!$B$65:$B$69,0)))</f>
        <v/>
      </c>
      <c r="Q664" s="157">
        <f t="shared" ref="Q664:Q695" ca="1" si="44">SUM(O664,P664)</f>
        <v>5.0504999999999994E-2</v>
      </c>
    </row>
    <row r="665" spans="2:18" x14ac:dyDescent="0.6">
      <c r="B665" s="5">
        <f>INDEX('Fixed inputs'!$I$8:$I$19,MATCH(F665,'Fixed inputs'!$J$8:$J$19,0))</f>
        <v>10</v>
      </c>
      <c r="C665" s="25" t="s">
        <v>67</v>
      </c>
      <c r="D665" s="26" t="s">
        <v>53</v>
      </c>
      <c r="E665" s="26">
        <v>2019</v>
      </c>
      <c r="F665" s="27" t="s">
        <v>143</v>
      </c>
      <c r="G665" s="18" t="s">
        <v>146</v>
      </c>
      <c r="H665" s="6" t="s">
        <v>92</v>
      </c>
      <c r="I665" s="6" t="s">
        <v>68</v>
      </c>
      <c r="J665" s="134">
        <v>2.0091000000000001</v>
      </c>
      <c r="K665" s="18"/>
      <c r="L665" s="6"/>
      <c r="M665" s="6"/>
      <c r="N665" s="41"/>
      <c r="O665" s="34">
        <f ca="1">J665/'Fixed inputs'!$D$69*(1/INDIRECT($H665))</f>
        <v>0.65295749999999997</v>
      </c>
      <c r="P665" s="35" t="str">
        <f>IF(L665="","",N665*INDEX(rngFXtoEUr,MATCH(L665,rngCurrencies,0))/INDEX('Fixed inputs'!$D$65:$D$69,MATCH($C665,'Fixed inputs'!$B$65:$B$69,0)))</f>
        <v/>
      </c>
      <c r="Q665" s="157">
        <f t="shared" ca="1" si="44"/>
        <v>0.65295749999999997</v>
      </c>
    </row>
    <row r="666" spans="2:18" x14ac:dyDescent="0.6">
      <c r="B666" s="5">
        <f>INDEX('Fixed inputs'!$I$8:$I$19,MATCH(F666,'Fixed inputs'!$J$8:$J$19,0))</f>
        <v>11</v>
      </c>
      <c r="C666" s="25" t="s">
        <v>67</v>
      </c>
      <c r="D666" s="26" t="s">
        <v>53</v>
      </c>
      <c r="E666" s="26">
        <v>2019</v>
      </c>
      <c r="F666" s="27" t="s">
        <v>144</v>
      </c>
      <c r="G666" s="18" t="s">
        <v>146</v>
      </c>
      <c r="H666" s="6" t="s">
        <v>92</v>
      </c>
      <c r="I666" s="6" t="s">
        <v>68</v>
      </c>
      <c r="J666" s="134">
        <v>2.0091000000000001</v>
      </c>
      <c r="K666" s="18"/>
      <c r="L666" s="6"/>
      <c r="M666" s="6"/>
      <c r="N666" s="41"/>
      <c r="O666" s="34">
        <f ca="1">J666/'Fixed inputs'!$D$69*(1/INDIRECT($H666))</f>
        <v>0.65295749999999997</v>
      </c>
      <c r="P666" s="35" t="str">
        <f>IF(L666="","",N666*INDEX(rngFXtoEUr,MATCH(L666,rngCurrencies,0))/INDEX('Fixed inputs'!$D$65:$D$69,MATCH($C666,'Fixed inputs'!$B$65:$B$69,0)))</f>
        <v/>
      </c>
      <c r="Q666" s="157">
        <f t="shared" ca="1" si="44"/>
        <v>0.65295749999999997</v>
      </c>
    </row>
    <row r="667" spans="2:18" x14ac:dyDescent="0.6">
      <c r="B667" s="5">
        <f>INDEX('Fixed inputs'!$I$8:$I$19,MATCH(F667,'Fixed inputs'!$J$8:$J$19,0))</f>
        <v>12</v>
      </c>
      <c r="C667" s="25" t="s">
        <v>67</v>
      </c>
      <c r="D667" s="26" t="s">
        <v>53</v>
      </c>
      <c r="E667" s="26">
        <v>2019</v>
      </c>
      <c r="F667" s="27" t="s">
        <v>145</v>
      </c>
      <c r="G667" s="18" t="s">
        <v>146</v>
      </c>
      <c r="H667" s="6" t="s">
        <v>92</v>
      </c>
      <c r="I667" s="6" t="s">
        <v>68</v>
      </c>
      <c r="J667" s="134">
        <v>3.5853000000000002</v>
      </c>
      <c r="K667" s="18"/>
      <c r="L667" s="6"/>
      <c r="M667" s="6"/>
      <c r="N667" s="41"/>
      <c r="O667" s="34">
        <f ca="1">J667/'Fixed inputs'!$D$69*(1/INDIRECT($H667))</f>
        <v>1.1652224999999998</v>
      </c>
      <c r="P667" s="35" t="str">
        <f>IF(L667="","",N667*INDEX(rngFXtoEUr,MATCH(L667,rngCurrencies,0))/INDEX('Fixed inputs'!$D$65:$D$69,MATCH($C667,'Fixed inputs'!$B$65:$B$69,0)))</f>
        <v/>
      </c>
      <c r="Q667" s="157">
        <f t="shared" ca="1" si="44"/>
        <v>1.1652224999999998</v>
      </c>
    </row>
    <row r="668" spans="2:18" x14ac:dyDescent="0.6">
      <c r="B668" s="5">
        <f>INDEX('Fixed inputs'!$I$8:$I$19,MATCH(F668,'Fixed inputs'!$J$8:$J$19,0))</f>
        <v>1</v>
      </c>
      <c r="C668" s="25" t="s">
        <v>67</v>
      </c>
      <c r="D668" s="26" t="s">
        <v>53</v>
      </c>
      <c r="E668" s="26">
        <v>2020</v>
      </c>
      <c r="F668" s="27" t="s">
        <v>134</v>
      </c>
      <c r="G668" s="18" t="s">
        <v>146</v>
      </c>
      <c r="H668" s="6" t="s">
        <v>92</v>
      </c>
      <c r="I668" s="6" t="s">
        <v>68</v>
      </c>
      <c r="J668" s="134">
        <v>6.2492999999999999</v>
      </c>
      <c r="K668" s="18"/>
      <c r="L668" s="6"/>
      <c r="M668" s="6"/>
      <c r="N668" s="41"/>
      <c r="O668" s="34">
        <f ca="1">J668/'Fixed inputs'!$D$69*(1/INDIRECT($H668))</f>
        <v>2.0310224999999997</v>
      </c>
      <c r="P668" s="35" t="str">
        <f>IF(L668="","",N668*INDEX(rngFXtoEUr,MATCH(L668,rngCurrencies,0))/INDEX('Fixed inputs'!$D$65:$D$69,MATCH($C668,'Fixed inputs'!$B$65:$B$69,0)))</f>
        <v/>
      </c>
      <c r="Q668" s="157">
        <f t="shared" ca="1" si="44"/>
        <v>2.0310224999999997</v>
      </c>
    </row>
    <row r="669" spans="2:18" x14ac:dyDescent="0.6">
      <c r="B669" s="5">
        <f>INDEX('Fixed inputs'!$I$8:$I$19,MATCH(F669,'Fixed inputs'!$J$8:$J$19,0))</f>
        <v>2</v>
      </c>
      <c r="C669" s="25" t="s">
        <v>67</v>
      </c>
      <c r="D669" s="26" t="s">
        <v>53</v>
      </c>
      <c r="E669" s="26">
        <v>2020</v>
      </c>
      <c r="F669" s="27" t="s">
        <v>135</v>
      </c>
      <c r="G669" s="18" t="s">
        <v>146</v>
      </c>
      <c r="H669" s="6" t="s">
        <v>92</v>
      </c>
      <c r="I669" s="6" t="s">
        <v>68</v>
      </c>
      <c r="J669" s="134">
        <v>7.1595000000000013</v>
      </c>
      <c r="K669" s="18"/>
      <c r="L669" s="6"/>
      <c r="M669" s="6"/>
      <c r="N669" s="41"/>
      <c r="O669" s="34">
        <f ca="1">J669/'Fixed inputs'!$D$69*(1/INDIRECT($H669))</f>
        <v>2.3268375000000003</v>
      </c>
      <c r="P669" s="35" t="str">
        <f>IF(L669="","",N669*INDEX(rngFXtoEUr,MATCH(L669,rngCurrencies,0))/INDEX('Fixed inputs'!$D$65:$D$69,MATCH($C669,'Fixed inputs'!$B$65:$B$69,0)))</f>
        <v/>
      </c>
      <c r="Q669" s="157">
        <f t="shared" ca="1" si="44"/>
        <v>2.3268375000000003</v>
      </c>
    </row>
    <row r="670" spans="2:18" x14ac:dyDescent="0.6">
      <c r="B670" s="5">
        <f>INDEX('Fixed inputs'!$I$8:$I$19,MATCH(F670,'Fixed inputs'!$J$8:$J$19,0))</f>
        <v>3</v>
      </c>
      <c r="C670" s="25" t="s">
        <v>67</v>
      </c>
      <c r="D670" s="26" t="s">
        <v>53</v>
      </c>
      <c r="E670" s="26">
        <v>2020</v>
      </c>
      <c r="F670" s="27" t="s">
        <v>136</v>
      </c>
      <c r="G670" s="18" t="s">
        <v>146</v>
      </c>
      <c r="H670" s="6" t="s">
        <v>92</v>
      </c>
      <c r="I670" s="6" t="s">
        <v>68</v>
      </c>
      <c r="J670" s="134">
        <v>5.3723999999999998</v>
      </c>
      <c r="K670" s="18"/>
      <c r="L670" s="6"/>
      <c r="M670" s="6"/>
      <c r="N670" s="41"/>
      <c r="O670" s="34">
        <f ca="1">J670/'Fixed inputs'!$D$69*(1/INDIRECT($H670))</f>
        <v>1.7460299999999997</v>
      </c>
      <c r="P670" s="35" t="str">
        <f>IF(L670="","",N670*INDEX(rngFXtoEUr,MATCH(L670,rngCurrencies,0))/INDEX('Fixed inputs'!$D$65:$D$69,MATCH($C670,'Fixed inputs'!$B$65:$B$69,0)))</f>
        <v/>
      </c>
      <c r="Q670" s="157">
        <f t="shared" ca="1" si="44"/>
        <v>1.7460299999999997</v>
      </c>
    </row>
    <row r="671" spans="2:18" x14ac:dyDescent="0.6">
      <c r="B671" s="5">
        <f>INDEX('Fixed inputs'!$I$8:$I$19,MATCH(F671,'Fixed inputs'!$J$8:$J$19,0))</f>
        <v>4</v>
      </c>
      <c r="C671" s="25" t="s">
        <v>67</v>
      </c>
      <c r="D671" s="26" t="s">
        <v>53</v>
      </c>
      <c r="E671" s="26">
        <v>2020</v>
      </c>
      <c r="F671" s="27" t="s">
        <v>137</v>
      </c>
      <c r="G671" s="18" t="s">
        <v>146</v>
      </c>
      <c r="H671" s="6" t="s">
        <v>92</v>
      </c>
      <c r="I671" s="6" t="s">
        <v>68</v>
      </c>
      <c r="J671" s="134">
        <v>2.0091000000000001</v>
      </c>
      <c r="K671" s="18"/>
      <c r="L671" s="6"/>
      <c r="M671" s="6"/>
      <c r="N671" s="41"/>
      <c r="O671" s="34">
        <f ca="1">J671/'Fixed inputs'!$D$69*(1/INDIRECT($H671))</f>
        <v>0.65295749999999997</v>
      </c>
      <c r="P671" s="35" t="str">
        <f>IF(L671="","",N671*INDEX(rngFXtoEUr,MATCH(L671,rngCurrencies,0))/INDEX('Fixed inputs'!$D$65:$D$69,MATCH($C671,'Fixed inputs'!$B$65:$B$69,0)))</f>
        <v/>
      </c>
      <c r="Q671" s="157">
        <f t="shared" ca="1" si="44"/>
        <v>0.65295749999999997</v>
      </c>
    </row>
    <row r="672" spans="2:18" x14ac:dyDescent="0.6">
      <c r="B672" s="5">
        <f>INDEX('Fixed inputs'!$I$8:$I$19,MATCH(F672,'Fixed inputs'!$J$8:$J$19,0))</f>
        <v>5</v>
      </c>
      <c r="C672" s="25" t="s">
        <v>67</v>
      </c>
      <c r="D672" s="26" t="s">
        <v>53</v>
      </c>
      <c r="E672" s="26">
        <v>2020</v>
      </c>
      <c r="F672" s="27" t="s">
        <v>138</v>
      </c>
      <c r="G672" s="18" t="s">
        <v>146</v>
      </c>
      <c r="H672" s="6" t="s">
        <v>92</v>
      </c>
      <c r="I672" s="6" t="s">
        <v>68</v>
      </c>
      <c r="J672" s="134">
        <v>0.15540000000000001</v>
      </c>
      <c r="K672" s="18"/>
      <c r="L672" s="6"/>
      <c r="M672" s="6"/>
      <c r="N672" s="41"/>
      <c r="O672" s="34">
        <f ca="1">J672/'Fixed inputs'!$D$69*(1/INDIRECT($H672))</f>
        <v>5.0504999999999994E-2</v>
      </c>
      <c r="P672" s="35" t="str">
        <f>IF(L672="","",N672*INDEX(rngFXtoEUr,MATCH(L672,rngCurrencies,0))/INDEX('Fixed inputs'!$D$65:$D$69,MATCH($C672,'Fixed inputs'!$B$65:$B$69,0)))</f>
        <v/>
      </c>
      <c r="Q672" s="157">
        <f t="shared" ca="1" si="44"/>
        <v>5.0504999999999994E-2</v>
      </c>
    </row>
    <row r="673" spans="2:17" x14ac:dyDescent="0.6">
      <c r="B673" s="5">
        <f>INDEX('Fixed inputs'!$I$8:$I$19,MATCH(F673,'Fixed inputs'!$J$8:$J$19,0))</f>
        <v>6</v>
      </c>
      <c r="C673" s="25" t="s">
        <v>67</v>
      </c>
      <c r="D673" s="26" t="s">
        <v>53</v>
      </c>
      <c r="E673" s="26">
        <v>2020</v>
      </c>
      <c r="F673" s="27" t="s">
        <v>139</v>
      </c>
      <c r="G673" s="18" t="s">
        <v>146</v>
      </c>
      <c r="H673" s="6" t="s">
        <v>92</v>
      </c>
      <c r="I673" s="6" t="s">
        <v>68</v>
      </c>
      <c r="J673" s="134">
        <v>0.15540000000000001</v>
      </c>
      <c r="K673" s="18"/>
      <c r="L673" s="6"/>
      <c r="M673" s="6"/>
      <c r="N673" s="41"/>
      <c r="O673" s="34">
        <f ca="1">J673/'Fixed inputs'!$D$69*(1/INDIRECT($H673))</f>
        <v>5.0504999999999994E-2</v>
      </c>
      <c r="P673" s="35" t="str">
        <f>IF(L673="","",N673*INDEX(rngFXtoEUr,MATCH(L673,rngCurrencies,0))/INDEX('Fixed inputs'!$D$65:$D$69,MATCH($C673,'Fixed inputs'!$B$65:$B$69,0)))</f>
        <v/>
      </c>
      <c r="Q673" s="157">
        <f t="shared" ca="1" si="44"/>
        <v>5.0504999999999994E-2</v>
      </c>
    </row>
    <row r="674" spans="2:17" x14ac:dyDescent="0.6">
      <c r="B674" s="5">
        <f>INDEX('Fixed inputs'!$I$8:$I$19,MATCH(F674,'Fixed inputs'!$J$8:$J$19,0))</f>
        <v>7</v>
      </c>
      <c r="C674" s="25" t="s">
        <v>67</v>
      </c>
      <c r="D674" s="26" t="s">
        <v>53</v>
      </c>
      <c r="E674" s="26">
        <v>2020</v>
      </c>
      <c r="F674" s="27" t="s">
        <v>140</v>
      </c>
      <c r="G674" s="18" t="s">
        <v>146</v>
      </c>
      <c r="H674" s="6" t="s">
        <v>92</v>
      </c>
      <c r="I674" s="6" t="s">
        <v>68</v>
      </c>
      <c r="J674" s="134">
        <v>0.15540000000000001</v>
      </c>
      <c r="K674" s="18"/>
      <c r="L674" s="6"/>
      <c r="M674" s="6"/>
      <c r="N674" s="41"/>
      <c r="O674" s="34">
        <f ca="1">J674/'Fixed inputs'!$D$69*(1/INDIRECT($H674))</f>
        <v>5.0504999999999994E-2</v>
      </c>
      <c r="P674" s="35" t="str">
        <f>IF(L674="","",N674*INDEX(rngFXtoEUr,MATCH(L674,rngCurrencies,0))/INDEX('Fixed inputs'!$D$65:$D$69,MATCH($C674,'Fixed inputs'!$B$65:$B$69,0)))</f>
        <v/>
      </c>
      <c r="Q674" s="157">
        <f t="shared" ca="1" si="44"/>
        <v>5.0504999999999994E-2</v>
      </c>
    </row>
    <row r="675" spans="2:17" x14ac:dyDescent="0.6">
      <c r="B675" s="5">
        <f>INDEX('Fixed inputs'!$I$8:$I$19,MATCH(F675,'Fixed inputs'!$J$8:$J$19,0))</f>
        <v>8</v>
      </c>
      <c r="C675" s="25" t="s">
        <v>67</v>
      </c>
      <c r="D675" s="26" t="s">
        <v>53</v>
      </c>
      <c r="E675" s="26">
        <v>2020</v>
      </c>
      <c r="F675" s="27" t="s">
        <v>141</v>
      </c>
      <c r="G675" s="18" t="s">
        <v>146</v>
      </c>
      <c r="H675" s="6" t="s">
        <v>92</v>
      </c>
      <c r="I675" s="6" t="s">
        <v>68</v>
      </c>
      <c r="J675" s="134">
        <v>0.15540000000000001</v>
      </c>
      <c r="K675" s="18"/>
      <c r="L675" s="6"/>
      <c r="M675" s="6"/>
      <c r="N675" s="41"/>
      <c r="O675" s="34">
        <f ca="1">J675/'Fixed inputs'!$D$69*(1/INDIRECT($H675))</f>
        <v>5.0504999999999994E-2</v>
      </c>
      <c r="P675" s="35" t="str">
        <f>IF(L675="","",N675*INDEX(rngFXtoEUr,MATCH(L675,rngCurrencies,0))/INDEX('Fixed inputs'!$D$65:$D$69,MATCH($C675,'Fixed inputs'!$B$65:$B$69,0)))</f>
        <v/>
      </c>
      <c r="Q675" s="157">
        <f t="shared" ca="1" si="44"/>
        <v>5.0504999999999994E-2</v>
      </c>
    </row>
    <row r="676" spans="2:17" x14ac:dyDescent="0.6">
      <c r="B676" s="5">
        <f>INDEX('Fixed inputs'!$I$8:$I$19,MATCH(F676,'Fixed inputs'!$J$8:$J$19,0))</f>
        <v>9</v>
      </c>
      <c r="C676" s="25" t="s">
        <v>67</v>
      </c>
      <c r="D676" s="26" t="s">
        <v>53</v>
      </c>
      <c r="E676" s="26">
        <v>2020</v>
      </c>
      <c r="F676" s="27" t="s">
        <v>142</v>
      </c>
      <c r="G676" s="18" t="s">
        <v>146</v>
      </c>
      <c r="H676" s="6" t="s">
        <v>92</v>
      </c>
      <c r="I676" s="6" t="s">
        <v>68</v>
      </c>
      <c r="J676" s="134">
        <v>0.15540000000000001</v>
      </c>
      <c r="K676" s="18"/>
      <c r="L676" s="6"/>
      <c r="M676" s="6"/>
      <c r="N676" s="41"/>
      <c r="O676" s="34">
        <f ca="1">J676/'Fixed inputs'!$D$69*(1/INDIRECT($H676))</f>
        <v>5.0504999999999994E-2</v>
      </c>
      <c r="P676" s="35" t="str">
        <f>IF(L676="","",N676*INDEX(rngFXtoEUr,MATCH(L676,rngCurrencies,0))/INDEX('Fixed inputs'!$D$65:$D$69,MATCH($C676,'Fixed inputs'!$B$65:$B$69,0)))</f>
        <v/>
      </c>
      <c r="Q676" s="157">
        <f t="shared" ca="1" si="44"/>
        <v>5.0504999999999994E-2</v>
      </c>
    </row>
    <row r="677" spans="2:17" x14ac:dyDescent="0.6">
      <c r="B677" s="5">
        <f>INDEX('Fixed inputs'!$I$8:$I$19,MATCH(F677,'Fixed inputs'!$J$8:$J$19,0))</f>
        <v>10</v>
      </c>
      <c r="C677" s="25" t="s">
        <v>67</v>
      </c>
      <c r="D677" s="26" t="s">
        <v>53</v>
      </c>
      <c r="E677" s="26">
        <v>2020</v>
      </c>
      <c r="F677" s="27" t="s">
        <v>143</v>
      </c>
      <c r="G677" s="18" t="s">
        <v>146</v>
      </c>
      <c r="H677" s="6" t="s">
        <v>92</v>
      </c>
      <c r="I677" s="6" t="s">
        <v>68</v>
      </c>
      <c r="J677" s="134">
        <v>2.2533000000000003</v>
      </c>
      <c r="K677" s="18"/>
      <c r="L677" s="6"/>
      <c r="M677" s="6"/>
      <c r="N677" s="41"/>
      <c r="O677" s="34">
        <f ca="1">J677/'Fixed inputs'!$D$69*(1/INDIRECT($H677))</f>
        <v>0.7323225000000001</v>
      </c>
      <c r="P677" s="35" t="str">
        <f>IF(L677="","",N677*INDEX(rngFXtoEUr,MATCH(L677,rngCurrencies,0))/INDEX('Fixed inputs'!$D$65:$D$69,MATCH($C677,'Fixed inputs'!$B$65:$B$69,0)))</f>
        <v/>
      </c>
      <c r="Q677" s="157">
        <f t="shared" ca="1" si="44"/>
        <v>0.7323225000000001</v>
      </c>
    </row>
    <row r="678" spans="2:17" x14ac:dyDescent="0.6">
      <c r="B678" s="5">
        <f>INDEX('Fixed inputs'!$I$8:$I$19,MATCH(F678,'Fixed inputs'!$J$8:$J$19,0))</f>
        <v>11</v>
      </c>
      <c r="C678" s="25" t="s">
        <v>67</v>
      </c>
      <c r="D678" s="26" t="s">
        <v>53</v>
      </c>
      <c r="E678" s="26">
        <v>2020</v>
      </c>
      <c r="F678" s="27" t="s">
        <v>144</v>
      </c>
      <c r="G678" s="18" t="s">
        <v>146</v>
      </c>
      <c r="H678" s="6" t="s">
        <v>92</v>
      </c>
      <c r="I678" s="6" t="s">
        <v>68</v>
      </c>
      <c r="J678" s="134">
        <v>2.2533000000000003</v>
      </c>
      <c r="K678" s="18"/>
      <c r="L678" s="6"/>
      <c r="M678" s="6"/>
      <c r="N678" s="41"/>
      <c r="O678" s="34">
        <f ca="1">J678/'Fixed inputs'!$D$69*(1/INDIRECT($H678))</f>
        <v>0.7323225000000001</v>
      </c>
      <c r="P678" s="35" t="str">
        <f>IF(L678="","",N678*INDEX(rngFXtoEUr,MATCH(L678,rngCurrencies,0))/INDEX('Fixed inputs'!$D$65:$D$69,MATCH($C678,'Fixed inputs'!$B$65:$B$69,0)))</f>
        <v/>
      </c>
      <c r="Q678" s="157">
        <f t="shared" ca="1" si="44"/>
        <v>0.7323225000000001</v>
      </c>
    </row>
    <row r="679" spans="2:17" x14ac:dyDescent="0.6">
      <c r="B679" s="5">
        <f>INDEX('Fixed inputs'!$I$8:$I$19,MATCH(F679,'Fixed inputs'!$J$8:$J$19,0))</f>
        <v>12</v>
      </c>
      <c r="C679" s="25" t="s">
        <v>67</v>
      </c>
      <c r="D679" s="26" t="s">
        <v>53</v>
      </c>
      <c r="E679" s="26">
        <v>2020</v>
      </c>
      <c r="F679" s="27" t="s">
        <v>145</v>
      </c>
      <c r="G679" s="18" t="s">
        <v>146</v>
      </c>
      <c r="H679" s="6" t="s">
        <v>92</v>
      </c>
      <c r="I679" s="6" t="s">
        <v>68</v>
      </c>
      <c r="J679" s="134">
        <v>4.0071000000000003</v>
      </c>
      <c r="K679" s="18"/>
      <c r="L679" s="6"/>
      <c r="M679" s="6"/>
      <c r="N679" s="41"/>
      <c r="O679" s="34">
        <f ca="1">J679/'Fixed inputs'!$D$69*(1/INDIRECT($H679))</f>
        <v>1.3023075</v>
      </c>
      <c r="P679" s="35" t="str">
        <f>IF(L679="","",N679*INDEX(rngFXtoEUr,MATCH(L679,rngCurrencies,0))/INDEX('Fixed inputs'!$D$65:$D$69,MATCH($C679,'Fixed inputs'!$B$65:$B$69,0)))</f>
        <v/>
      </c>
      <c r="Q679" s="157">
        <f t="shared" ca="1" si="44"/>
        <v>1.3023075</v>
      </c>
    </row>
    <row r="680" spans="2:17" x14ac:dyDescent="0.6">
      <c r="B680" s="5">
        <f>INDEX('Fixed inputs'!$I$8:$I$19,MATCH(F680,'Fixed inputs'!$J$8:$J$19,0))</f>
        <v>1</v>
      </c>
      <c r="C680" s="25" t="s">
        <v>67</v>
      </c>
      <c r="D680" s="26" t="s">
        <v>53</v>
      </c>
      <c r="E680" s="26">
        <v>2021</v>
      </c>
      <c r="F680" s="27" t="s">
        <v>134</v>
      </c>
      <c r="G680" s="18" t="s">
        <v>146</v>
      </c>
      <c r="H680" s="6" t="s">
        <v>92</v>
      </c>
      <c r="I680" s="6" t="s">
        <v>68</v>
      </c>
      <c r="J680" s="134">
        <v>6.9930000000000012</v>
      </c>
      <c r="K680" s="18"/>
      <c r="L680" s="6"/>
      <c r="M680" s="6"/>
      <c r="N680" s="41"/>
      <c r="O680" s="34">
        <f ca="1">J680/'Fixed inputs'!$D$69*(1/INDIRECT($H680))</f>
        <v>2.2727250000000003</v>
      </c>
      <c r="P680" s="35" t="str">
        <f>IF(L680="","",N680*INDEX(rngFXtoEUr,MATCH(L680,rngCurrencies,0))/INDEX('Fixed inputs'!$D$65:$D$69,MATCH($C680,'Fixed inputs'!$B$65:$B$69,0)))</f>
        <v/>
      </c>
      <c r="Q680" s="157">
        <f t="shared" ca="1" si="44"/>
        <v>2.2727250000000003</v>
      </c>
    </row>
    <row r="681" spans="2:17" x14ac:dyDescent="0.6">
      <c r="B681" s="5">
        <f>INDEX('Fixed inputs'!$I$8:$I$19,MATCH(F681,'Fixed inputs'!$J$8:$J$19,0))</f>
        <v>2</v>
      </c>
      <c r="C681" s="25" t="s">
        <v>67</v>
      </c>
      <c r="D681" s="26" t="s">
        <v>53</v>
      </c>
      <c r="E681" s="26">
        <v>2021</v>
      </c>
      <c r="F681" s="27" t="s">
        <v>135</v>
      </c>
      <c r="G681" s="18" t="s">
        <v>146</v>
      </c>
      <c r="H681" s="6" t="s">
        <v>92</v>
      </c>
      <c r="I681" s="6" t="s">
        <v>68</v>
      </c>
      <c r="J681" s="134">
        <v>8.0142000000000007</v>
      </c>
      <c r="K681" s="18"/>
      <c r="L681" s="6"/>
      <c r="M681" s="6"/>
      <c r="N681" s="41"/>
      <c r="O681" s="34">
        <f ca="1">J681/'Fixed inputs'!$D$69*(1/INDIRECT($H681))</f>
        <v>2.6046149999999999</v>
      </c>
      <c r="P681" s="35" t="str">
        <f>IF(L681="","",N681*INDEX(rngFXtoEUr,MATCH(L681,rngCurrencies,0))/INDEX('Fixed inputs'!$D$65:$D$69,MATCH($C681,'Fixed inputs'!$B$65:$B$69,0)))</f>
        <v/>
      </c>
      <c r="Q681" s="157">
        <f t="shared" ca="1" si="44"/>
        <v>2.6046149999999999</v>
      </c>
    </row>
    <row r="682" spans="2:17" x14ac:dyDescent="0.6">
      <c r="B682" s="5">
        <f>INDEX('Fixed inputs'!$I$8:$I$19,MATCH(F682,'Fixed inputs'!$J$8:$J$19,0))</f>
        <v>3</v>
      </c>
      <c r="C682" s="25" t="s">
        <v>67</v>
      </c>
      <c r="D682" s="26" t="s">
        <v>53</v>
      </c>
      <c r="E682" s="26">
        <v>2021</v>
      </c>
      <c r="F682" s="27" t="s">
        <v>136</v>
      </c>
      <c r="G682" s="18" t="s">
        <v>146</v>
      </c>
      <c r="H682" s="6" t="s">
        <v>92</v>
      </c>
      <c r="I682" s="6" t="s">
        <v>68</v>
      </c>
      <c r="J682" s="134">
        <v>6.0051000000000005</v>
      </c>
      <c r="K682" s="18"/>
      <c r="L682" s="6"/>
      <c r="M682" s="6"/>
      <c r="N682" s="41"/>
      <c r="O682" s="34">
        <f ca="1">J682/'Fixed inputs'!$D$69*(1/INDIRECT($H682))</f>
        <v>1.9516574999999998</v>
      </c>
      <c r="P682" s="35" t="str">
        <f>IF(L682="","",N682*INDEX(rngFXtoEUr,MATCH(L682,rngCurrencies,0))/INDEX('Fixed inputs'!$D$65:$D$69,MATCH($C682,'Fixed inputs'!$B$65:$B$69,0)))</f>
        <v/>
      </c>
      <c r="Q682" s="157">
        <f t="shared" ca="1" si="44"/>
        <v>1.9516574999999998</v>
      </c>
    </row>
    <row r="683" spans="2:17" x14ac:dyDescent="0.6">
      <c r="B683" s="5">
        <f>INDEX('Fixed inputs'!$I$8:$I$19,MATCH(F683,'Fixed inputs'!$J$8:$J$19,0))</f>
        <v>4</v>
      </c>
      <c r="C683" s="25" t="s">
        <v>67</v>
      </c>
      <c r="D683" s="26" t="s">
        <v>53</v>
      </c>
      <c r="E683" s="26">
        <v>2021</v>
      </c>
      <c r="F683" s="27" t="s">
        <v>137</v>
      </c>
      <c r="G683" s="18" t="s">
        <v>146</v>
      </c>
      <c r="H683" s="6" t="s">
        <v>92</v>
      </c>
      <c r="I683" s="6" t="s">
        <v>68</v>
      </c>
      <c r="J683" s="134">
        <v>2.2533000000000003</v>
      </c>
      <c r="K683" s="18"/>
      <c r="L683" s="6"/>
      <c r="M683" s="6"/>
      <c r="N683" s="41"/>
      <c r="O683" s="34">
        <f ca="1">J683/'Fixed inputs'!$D$69*(1/INDIRECT($H683))</f>
        <v>0.7323225000000001</v>
      </c>
      <c r="P683" s="35" t="str">
        <f>IF(L683="","",N683*INDEX(rngFXtoEUr,MATCH(L683,rngCurrencies,0))/INDEX('Fixed inputs'!$D$65:$D$69,MATCH($C683,'Fixed inputs'!$B$65:$B$69,0)))</f>
        <v/>
      </c>
      <c r="Q683" s="157">
        <f t="shared" ca="1" si="44"/>
        <v>0.7323225000000001</v>
      </c>
    </row>
    <row r="684" spans="2:17" x14ac:dyDescent="0.6">
      <c r="B684" s="5">
        <f>INDEX('Fixed inputs'!$I$8:$I$19,MATCH(F684,'Fixed inputs'!$J$8:$J$19,0))</f>
        <v>5</v>
      </c>
      <c r="C684" s="25" t="s">
        <v>67</v>
      </c>
      <c r="D684" s="26" t="s">
        <v>53</v>
      </c>
      <c r="E684" s="26">
        <v>2021</v>
      </c>
      <c r="F684" s="27" t="s">
        <v>138</v>
      </c>
      <c r="G684" s="18" t="s">
        <v>146</v>
      </c>
      <c r="H684" s="6" t="s">
        <v>92</v>
      </c>
      <c r="I684" s="6" t="s">
        <v>68</v>
      </c>
      <c r="J684" s="134">
        <v>0.17760000000000004</v>
      </c>
      <c r="K684" s="18"/>
      <c r="L684" s="6"/>
      <c r="M684" s="6"/>
      <c r="N684" s="41"/>
      <c r="O684" s="34">
        <f ca="1">J684/'Fixed inputs'!$D$69*(1/INDIRECT($H684))</f>
        <v>5.7720000000000007E-2</v>
      </c>
      <c r="P684" s="35" t="str">
        <f>IF(L684="","",N684*INDEX(rngFXtoEUr,MATCH(L684,rngCurrencies,0))/INDEX('Fixed inputs'!$D$65:$D$69,MATCH($C684,'Fixed inputs'!$B$65:$B$69,0)))</f>
        <v/>
      </c>
      <c r="Q684" s="157">
        <f t="shared" ca="1" si="44"/>
        <v>5.7720000000000007E-2</v>
      </c>
    </row>
    <row r="685" spans="2:17" x14ac:dyDescent="0.6">
      <c r="B685" s="5">
        <f>INDEX('Fixed inputs'!$I$8:$I$19,MATCH(F685,'Fixed inputs'!$J$8:$J$19,0))</f>
        <v>6</v>
      </c>
      <c r="C685" s="25" t="s">
        <v>67</v>
      </c>
      <c r="D685" s="26" t="s">
        <v>53</v>
      </c>
      <c r="E685" s="26">
        <v>2021</v>
      </c>
      <c r="F685" s="27" t="s">
        <v>139</v>
      </c>
      <c r="G685" s="18" t="s">
        <v>146</v>
      </c>
      <c r="H685" s="6" t="s">
        <v>92</v>
      </c>
      <c r="I685" s="6" t="s">
        <v>68</v>
      </c>
      <c r="J685" s="134">
        <v>0.17760000000000004</v>
      </c>
      <c r="K685" s="18"/>
      <c r="L685" s="6"/>
      <c r="M685" s="6"/>
      <c r="N685" s="41"/>
      <c r="O685" s="34">
        <f ca="1">J685/'Fixed inputs'!$D$69*(1/INDIRECT($H685))</f>
        <v>5.7720000000000007E-2</v>
      </c>
      <c r="P685" s="35" t="str">
        <f>IF(L685="","",N685*INDEX(rngFXtoEUr,MATCH(L685,rngCurrencies,0))/INDEX('Fixed inputs'!$D$65:$D$69,MATCH($C685,'Fixed inputs'!$B$65:$B$69,0)))</f>
        <v/>
      </c>
      <c r="Q685" s="157">
        <f t="shared" ca="1" si="44"/>
        <v>5.7720000000000007E-2</v>
      </c>
    </row>
    <row r="686" spans="2:17" x14ac:dyDescent="0.6">
      <c r="B686" s="5">
        <f>INDEX('Fixed inputs'!$I$8:$I$19,MATCH(F686,'Fixed inputs'!$J$8:$J$19,0))</f>
        <v>7</v>
      </c>
      <c r="C686" s="25" t="s">
        <v>67</v>
      </c>
      <c r="D686" s="26" t="s">
        <v>53</v>
      </c>
      <c r="E686" s="26">
        <v>2021</v>
      </c>
      <c r="F686" s="27" t="s">
        <v>140</v>
      </c>
      <c r="G686" s="18" t="s">
        <v>146</v>
      </c>
      <c r="H686" s="6" t="s">
        <v>92</v>
      </c>
      <c r="I686" s="6" t="s">
        <v>68</v>
      </c>
      <c r="J686" s="134">
        <v>0.17760000000000004</v>
      </c>
      <c r="K686" s="18"/>
      <c r="L686" s="6"/>
      <c r="M686" s="6"/>
      <c r="N686" s="41"/>
      <c r="O686" s="34">
        <f ca="1">J686/'Fixed inputs'!$D$69*(1/INDIRECT($H686))</f>
        <v>5.7720000000000007E-2</v>
      </c>
      <c r="P686" s="35" t="str">
        <f>IF(L686="","",N686*INDEX(rngFXtoEUr,MATCH(L686,rngCurrencies,0))/INDEX('Fixed inputs'!$D$65:$D$69,MATCH($C686,'Fixed inputs'!$B$65:$B$69,0)))</f>
        <v/>
      </c>
      <c r="Q686" s="157">
        <f t="shared" ca="1" si="44"/>
        <v>5.7720000000000007E-2</v>
      </c>
    </row>
    <row r="687" spans="2:17" x14ac:dyDescent="0.6">
      <c r="B687" s="5">
        <f>INDEX('Fixed inputs'!$I$8:$I$19,MATCH(F687,'Fixed inputs'!$J$8:$J$19,0))</f>
        <v>8</v>
      </c>
      <c r="C687" s="25" t="s">
        <v>67</v>
      </c>
      <c r="D687" s="26" t="s">
        <v>53</v>
      </c>
      <c r="E687" s="26">
        <v>2021</v>
      </c>
      <c r="F687" s="27" t="s">
        <v>141</v>
      </c>
      <c r="G687" s="18" t="s">
        <v>146</v>
      </c>
      <c r="H687" s="6" t="s">
        <v>92</v>
      </c>
      <c r="I687" s="6" t="s">
        <v>68</v>
      </c>
      <c r="J687" s="134">
        <v>0.17760000000000004</v>
      </c>
      <c r="K687" s="18"/>
      <c r="L687" s="6"/>
      <c r="M687" s="6"/>
      <c r="N687" s="41"/>
      <c r="O687" s="34">
        <f ca="1">J687/'Fixed inputs'!$D$69*(1/INDIRECT($H687))</f>
        <v>5.7720000000000007E-2</v>
      </c>
      <c r="P687" s="35" t="str">
        <f>IF(L687="","",N687*INDEX(rngFXtoEUr,MATCH(L687,rngCurrencies,0))/INDEX('Fixed inputs'!$D$65:$D$69,MATCH($C687,'Fixed inputs'!$B$65:$B$69,0)))</f>
        <v/>
      </c>
      <c r="Q687" s="157">
        <f t="shared" ca="1" si="44"/>
        <v>5.7720000000000007E-2</v>
      </c>
    </row>
    <row r="688" spans="2:17" x14ac:dyDescent="0.6">
      <c r="B688" s="5">
        <f>INDEX('Fixed inputs'!$I$8:$I$19,MATCH(F688,'Fixed inputs'!$J$8:$J$19,0))</f>
        <v>9</v>
      </c>
      <c r="C688" s="25" t="s">
        <v>67</v>
      </c>
      <c r="D688" s="26" t="s">
        <v>53</v>
      </c>
      <c r="E688" s="26">
        <v>2021</v>
      </c>
      <c r="F688" s="27" t="s">
        <v>142</v>
      </c>
      <c r="G688" s="18" t="s">
        <v>146</v>
      </c>
      <c r="H688" s="6" t="s">
        <v>92</v>
      </c>
      <c r="I688" s="6" t="s">
        <v>68</v>
      </c>
      <c r="J688" s="134">
        <v>0.17760000000000004</v>
      </c>
      <c r="K688" s="18"/>
      <c r="L688" s="6"/>
      <c r="M688" s="6"/>
      <c r="N688" s="41"/>
      <c r="O688" s="34">
        <f ca="1">J688/'Fixed inputs'!$D$69*(1/INDIRECT($H688))</f>
        <v>5.7720000000000007E-2</v>
      </c>
      <c r="P688" s="35" t="str">
        <f>IF(L688="","",N688*INDEX(rngFXtoEUr,MATCH(L688,rngCurrencies,0))/INDEX('Fixed inputs'!$D$65:$D$69,MATCH($C688,'Fixed inputs'!$B$65:$B$69,0)))</f>
        <v/>
      </c>
      <c r="Q688" s="157">
        <f t="shared" ca="1" si="44"/>
        <v>5.7720000000000007E-2</v>
      </c>
    </row>
    <row r="689" spans="2:17" x14ac:dyDescent="0.6">
      <c r="B689" s="5">
        <f>INDEX('Fixed inputs'!$I$8:$I$19,MATCH(F689,'Fixed inputs'!$J$8:$J$19,0))</f>
        <v>10</v>
      </c>
      <c r="C689" s="25" t="s">
        <v>67</v>
      </c>
      <c r="D689" s="26" t="s">
        <v>53</v>
      </c>
      <c r="E689" s="26">
        <v>2021</v>
      </c>
      <c r="F689" s="27" t="s">
        <v>143</v>
      </c>
      <c r="G689" s="18" t="s">
        <v>146</v>
      </c>
      <c r="H689" s="6" t="s">
        <v>92</v>
      </c>
      <c r="I689" s="6" t="s">
        <v>68</v>
      </c>
      <c r="J689" s="134">
        <v>2.6307000000000005</v>
      </c>
      <c r="K689" s="18"/>
      <c r="L689" s="6"/>
      <c r="M689" s="6"/>
      <c r="N689" s="41"/>
      <c r="O689" s="34">
        <f ca="1">J689/'Fixed inputs'!$D$69*(1/INDIRECT($H689))</f>
        <v>0.85497750000000006</v>
      </c>
      <c r="P689" s="35" t="str">
        <f>IF(L689="","",N689*INDEX(rngFXtoEUr,MATCH(L689,rngCurrencies,0))/INDEX('Fixed inputs'!$D$65:$D$69,MATCH($C689,'Fixed inputs'!$B$65:$B$69,0)))</f>
        <v/>
      </c>
      <c r="Q689" s="157">
        <f t="shared" ca="1" si="44"/>
        <v>0.85497750000000006</v>
      </c>
    </row>
    <row r="690" spans="2:17" x14ac:dyDescent="0.6">
      <c r="B690" s="5">
        <f>INDEX('Fixed inputs'!$I$8:$I$19,MATCH(F690,'Fixed inputs'!$J$8:$J$19,0))</f>
        <v>11</v>
      </c>
      <c r="C690" s="25" t="s">
        <v>67</v>
      </c>
      <c r="D690" s="26" t="s">
        <v>53</v>
      </c>
      <c r="E690" s="26">
        <v>2021</v>
      </c>
      <c r="F690" s="27" t="s">
        <v>144</v>
      </c>
      <c r="G690" s="18" t="s">
        <v>146</v>
      </c>
      <c r="H690" s="6" t="s">
        <v>92</v>
      </c>
      <c r="I690" s="6" t="s">
        <v>68</v>
      </c>
      <c r="J690" s="134">
        <v>2.6307000000000005</v>
      </c>
      <c r="K690" s="18"/>
      <c r="L690" s="6"/>
      <c r="M690" s="6"/>
      <c r="N690" s="41"/>
      <c r="O690" s="34">
        <f ca="1">J690/'Fixed inputs'!$D$69*(1/INDIRECT($H690))</f>
        <v>0.85497750000000006</v>
      </c>
      <c r="P690" s="35" t="str">
        <f>IF(L690="","",N690*INDEX(rngFXtoEUr,MATCH(L690,rngCurrencies,0))/INDEX('Fixed inputs'!$D$65:$D$69,MATCH($C690,'Fixed inputs'!$B$65:$B$69,0)))</f>
        <v/>
      </c>
      <c r="Q690" s="157">
        <f t="shared" ca="1" si="44"/>
        <v>0.85497750000000006</v>
      </c>
    </row>
    <row r="691" spans="2:17" x14ac:dyDescent="0.6">
      <c r="B691" s="5">
        <f>INDEX('Fixed inputs'!$I$8:$I$19,MATCH(F691,'Fixed inputs'!$J$8:$J$19,0))</f>
        <v>12</v>
      </c>
      <c r="C691" s="25" t="s">
        <v>67</v>
      </c>
      <c r="D691" s="26" t="s">
        <v>53</v>
      </c>
      <c r="E691" s="26">
        <v>2021</v>
      </c>
      <c r="F691" s="27" t="s">
        <v>145</v>
      </c>
      <c r="G691" s="18" t="s">
        <v>146</v>
      </c>
      <c r="H691" s="6" t="s">
        <v>92</v>
      </c>
      <c r="I691" s="6" t="s">
        <v>68</v>
      </c>
      <c r="J691" s="134">
        <v>4.6731000000000007</v>
      </c>
      <c r="K691" s="18"/>
      <c r="L691" s="6"/>
      <c r="M691" s="6"/>
      <c r="N691" s="41"/>
      <c r="O691" s="34">
        <f ca="1">J691/'Fixed inputs'!$D$69*(1/INDIRECT($H691))</f>
        <v>1.5187575</v>
      </c>
      <c r="P691" s="35" t="str">
        <f>IF(L691="","",N691*INDEX(rngFXtoEUr,MATCH(L691,rngCurrencies,0))/INDEX('Fixed inputs'!$D$65:$D$69,MATCH($C691,'Fixed inputs'!$B$65:$B$69,0)))</f>
        <v/>
      </c>
      <c r="Q691" s="157">
        <f t="shared" ca="1" si="44"/>
        <v>1.5187575</v>
      </c>
    </row>
    <row r="692" spans="2:17" x14ac:dyDescent="0.6">
      <c r="B692" s="5">
        <f>INDEX('Fixed inputs'!$I$8:$I$19,MATCH(F692,'Fixed inputs'!$J$8:$J$19,0))</f>
        <v>1</v>
      </c>
      <c r="C692" s="25" t="s">
        <v>67</v>
      </c>
      <c r="D692" s="26" t="s">
        <v>53</v>
      </c>
      <c r="E692" s="26">
        <v>2022</v>
      </c>
      <c r="F692" s="27" t="s">
        <v>134</v>
      </c>
      <c r="G692" s="18" t="s">
        <v>146</v>
      </c>
      <c r="H692" s="6" t="s">
        <v>92</v>
      </c>
      <c r="I692" s="6" t="s">
        <v>68</v>
      </c>
      <c r="J692" s="134">
        <v>8.1696000000000009</v>
      </c>
      <c r="K692" s="18"/>
      <c r="L692" s="6"/>
      <c r="M692" s="6"/>
      <c r="N692" s="41"/>
      <c r="O692" s="34">
        <f ca="1">J692/'Fixed inputs'!$D$69*(1/INDIRECT($H692))</f>
        <v>2.6551200000000001</v>
      </c>
      <c r="P692" s="35" t="str">
        <f>IF(L692="","",N692*INDEX(rngFXtoEUr,MATCH(L692,rngCurrencies,0))/INDEX('Fixed inputs'!$D$65:$D$69,MATCH($C692,'Fixed inputs'!$B$65:$B$69,0)))</f>
        <v/>
      </c>
      <c r="Q692" s="157">
        <f t="shared" ca="1" si="44"/>
        <v>2.6551200000000001</v>
      </c>
    </row>
    <row r="693" spans="2:17" x14ac:dyDescent="0.6">
      <c r="B693" s="5">
        <f>INDEX('Fixed inputs'!$I$8:$I$19,MATCH(F693,'Fixed inputs'!$J$8:$J$19,0))</f>
        <v>2</v>
      </c>
      <c r="C693" s="25" t="s">
        <v>67</v>
      </c>
      <c r="D693" s="26" t="s">
        <v>53</v>
      </c>
      <c r="E693" s="26">
        <v>2022</v>
      </c>
      <c r="F693" s="27" t="s">
        <v>135</v>
      </c>
      <c r="G693" s="18" t="s">
        <v>146</v>
      </c>
      <c r="H693" s="6" t="s">
        <v>92</v>
      </c>
      <c r="I693" s="6" t="s">
        <v>68</v>
      </c>
      <c r="J693" s="134">
        <v>9.3573000000000004</v>
      </c>
      <c r="K693" s="18"/>
      <c r="L693" s="6"/>
      <c r="M693" s="6"/>
      <c r="N693" s="41"/>
      <c r="O693" s="34">
        <f ca="1">J693/'Fixed inputs'!$D$69*(1/INDIRECT($H693))</f>
        <v>3.0411224999999997</v>
      </c>
      <c r="P693" s="35" t="str">
        <f>IF(L693="","",N693*INDEX(rngFXtoEUr,MATCH(L693,rngCurrencies,0))/INDEX('Fixed inputs'!$D$65:$D$69,MATCH($C693,'Fixed inputs'!$B$65:$B$69,0)))</f>
        <v/>
      </c>
      <c r="Q693" s="157">
        <f t="shared" ca="1" si="44"/>
        <v>3.0411224999999997</v>
      </c>
    </row>
    <row r="694" spans="2:17" x14ac:dyDescent="0.6">
      <c r="B694" s="5">
        <f>INDEX('Fixed inputs'!$I$8:$I$19,MATCH(F694,'Fixed inputs'!$J$8:$J$19,0))</f>
        <v>3</v>
      </c>
      <c r="C694" s="25" t="s">
        <v>67</v>
      </c>
      <c r="D694" s="26" t="s">
        <v>53</v>
      </c>
      <c r="E694" s="26">
        <v>2022</v>
      </c>
      <c r="F694" s="27" t="s">
        <v>136</v>
      </c>
      <c r="G694" s="18" t="s">
        <v>146</v>
      </c>
      <c r="H694" s="6" t="s">
        <v>92</v>
      </c>
      <c r="I694" s="6" t="s">
        <v>68</v>
      </c>
      <c r="J694" s="134">
        <v>7.015200000000001</v>
      </c>
      <c r="K694" s="18"/>
      <c r="L694" s="6"/>
      <c r="M694" s="6"/>
      <c r="N694" s="41"/>
      <c r="O694" s="34">
        <f ca="1">J694/'Fixed inputs'!$D$69*(1/INDIRECT($H694))</f>
        <v>2.2799400000000003</v>
      </c>
      <c r="P694" s="35" t="str">
        <f>IF(L694="","",N694*INDEX(rngFXtoEUr,MATCH(L694,rngCurrencies,0))/INDEX('Fixed inputs'!$D$65:$D$69,MATCH($C694,'Fixed inputs'!$B$65:$B$69,0)))</f>
        <v/>
      </c>
      <c r="Q694" s="157">
        <f t="shared" ca="1" si="44"/>
        <v>2.2799400000000003</v>
      </c>
    </row>
    <row r="695" spans="2:17" x14ac:dyDescent="0.6">
      <c r="B695" s="5">
        <f>INDEX('Fixed inputs'!$I$8:$I$19,MATCH(F695,'Fixed inputs'!$J$8:$J$19,0))</f>
        <v>4</v>
      </c>
      <c r="C695" s="25" t="s">
        <v>67</v>
      </c>
      <c r="D695" s="26" t="s">
        <v>53</v>
      </c>
      <c r="E695" s="26">
        <v>2022</v>
      </c>
      <c r="F695" s="27" t="s">
        <v>137</v>
      </c>
      <c r="G695" s="18" t="s">
        <v>146</v>
      </c>
      <c r="H695" s="6" t="s">
        <v>92</v>
      </c>
      <c r="I695" s="6" t="s">
        <v>68</v>
      </c>
      <c r="J695" s="134">
        <v>2.6307000000000005</v>
      </c>
      <c r="K695" s="18"/>
      <c r="L695" s="6"/>
      <c r="M695" s="6"/>
      <c r="N695" s="41"/>
      <c r="O695" s="34">
        <f ca="1">J695/'Fixed inputs'!$D$69*(1/INDIRECT($H695))</f>
        <v>0.85497750000000006</v>
      </c>
      <c r="P695" s="35" t="str">
        <f>IF(L695="","",N695*INDEX(rngFXtoEUr,MATCH(L695,rngCurrencies,0))/INDEX('Fixed inputs'!$D$65:$D$69,MATCH($C695,'Fixed inputs'!$B$65:$B$69,0)))</f>
        <v/>
      </c>
      <c r="Q695" s="157">
        <f t="shared" ca="1" si="44"/>
        <v>0.85497750000000006</v>
      </c>
    </row>
    <row r="696" spans="2:17" x14ac:dyDescent="0.6">
      <c r="B696" s="5">
        <f>INDEX('Fixed inputs'!$I$8:$I$19,MATCH(F696,'Fixed inputs'!$J$8:$J$19,0))</f>
        <v>5</v>
      </c>
      <c r="C696" s="25" t="s">
        <v>67</v>
      </c>
      <c r="D696" s="26" t="s">
        <v>53</v>
      </c>
      <c r="E696" s="26">
        <v>2022</v>
      </c>
      <c r="F696" s="27" t="s">
        <v>138</v>
      </c>
      <c r="G696" s="18" t="s">
        <v>146</v>
      </c>
      <c r="H696" s="6" t="s">
        <v>92</v>
      </c>
      <c r="I696" s="6" t="s">
        <v>68</v>
      </c>
      <c r="J696" s="134">
        <v>0.19980000000000003</v>
      </c>
      <c r="K696" s="18"/>
      <c r="L696" s="6"/>
      <c r="M696" s="6"/>
      <c r="N696" s="41"/>
      <c r="O696" s="34">
        <f ca="1">J696/'Fixed inputs'!$D$69*(1/INDIRECT($H696))</f>
        <v>6.4935000000000007E-2</v>
      </c>
      <c r="P696" s="35" t="str">
        <f>IF(L696="","",N696*INDEX(rngFXtoEUr,MATCH(L696,rngCurrencies,0))/INDEX('Fixed inputs'!$D$65:$D$69,MATCH($C696,'Fixed inputs'!$B$65:$B$69,0)))</f>
        <v/>
      </c>
      <c r="Q696" s="157">
        <f t="shared" ref="Q696:Q727" ca="1" si="45">SUM(O696,P696)</f>
        <v>6.4935000000000007E-2</v>
      </c>
    </row>
    <row r="697" spans="2:17" x14ac:dyDescent="0.6">
      <c r="B697" s="5">
        <f>INDEX('Fixed inputs'!$I$8:$I$19,MATCH(F697,'Fixed inputs'!$J$8:$J$19,0))</f>
        <v>6</v>
      </c>
      <c r="C697" s="25" t="s">
        <v>67</v>
      </c>
      <c r="D697" s="26" t="s">
        <v>53</v>
      </c>
      <c r="E697" s="26">
        <v>2022</v>
      </c>
      <c r="F697" s="27" t="s">
        <v>139</v>
      </c>
      <c r="G697" s="18" t="s">
        <v>146</v>
      </c>
      <c r="H697" s="6" t="s">
        <v>92</v>
      </c>
      <c r="I697" s="6" t="s">
        <v>68</v>
      </c>
      <c r="J697" s="134">
        <v>0.19980000000000003</v>
      </c>
      <c r="K697" s="18"/>
      <c r="L697" s="6"/>
      <c r="M697" s="6"/>
      <c r="N697" s="41"/>
      <c r="O697" s="34">
        <f ca="1">J697/'Fixed inputs'!$D$69*(1/INDIRECT($H697))</f>
        <v>6.4935000000000007E-2</v>
      </c>
      <c r="P697" s="35" t="str">
        <f>IF(L697="","",N697*INDEX(rngFXtoEUr,MATCH(L697,rngCurrencies,0))/INDEX('Fixed inputs'!$D$65:$D$69,MATCH($C697,'Fixed inputs'!$B$65:$B$69,0)))</f>
        <v/>
      </c>
      <c r="Q697" s="157">
        <f t="shared" ca="1" si="45"/>
        <v>6.4935000000000007E-2</v>
      </c>
    </row>
    <row r="698" spans="2:17" x14ac:dyDescent="0.6">
      <c r="B698" s="5">
        <f>INDEX('Fixed inputs'!$I$8:$I$19,MATCH(F698,'Fixed inputs'!$J$8:$J$19,0))</f>
        <v>7</v>
      </c>
      <c r="C698" s="25" t="s">
        <v>67</v>
      </c>
      <c r="D698" s="26" t="s">
        <v>53</v>
      </c>
      <c r="E698" s="26">
        <v>2022</v>
      </c>
      <c r="F698" s="27" t="s">
        <v>140</v>
      </c>
      <c r="G698" s="18" t="s">
        <v>146</v>
      </c>
      <c r="H698" s="6" t="s">
        <v>92</v>
      </c>
      <c r="I698" s="6" t="s">
        <v>68</v>
      </c>
      <c r="J698" s="134">
        <v>0.19980000000000003</v>
      </c>
      <c r="K698" s="18"/>
      <c r="L698" s="6"/>
      <c r="M698" s="6"/>
      <c r="N698" s="41"/>
      <c r="O698" s="34">
        <f ca="1">J698/'Fixed inputs'!$D$69*(1/INDIRECT($H698))</f>
        <v>6.4935000000000007E-2</v>
      </c>
      <c r="P698" s="35" t="str">
        <f>IF(L698="","",N698*INDEX(rngFXtoEUr,MATCH(L698,rngCurrencies,0))/INDEX('Fixed inputs'!$D$65:$D$69,MATCH($C698,'Fixed inputs'!$B$65:$B$69,0)))</f>
        <v/>
      </c>
      <c r="Q698" s="157">
        <f t="shared" ca="1" si="45"/>
        <v>6.4935000000000007E-2</v>
      </c>
    </row>
    <row r="699" spans="2:17" x14ac:dyDescent="0.6">
      <c r="B699" s="5">
        <f>INDEX('Fixed inputs'!$I$8:$I$19,MATCH(F699,'Fixed inputs'!$J$8:$J$19,0))</f>
        <v>8</v>
      </c>
      <c r="C699" s="25" t="s">
        <v>67</v>
      </c>
      <c r="D699" s="26" t="s">
        <v>53</v>
      </c>
      <c r="E699" s="26">
        <v>2022</v>
      </c>
      <c r="F699" s="27" t="s">
        <v>141</v>
      </c>
      <c r="G699" s="18" t="s">
        <v>146</v>
      </c>
      <c r="H699" s="6" t="s">
        <v>92</v>
      </c>
      <c r="I699" s="6" t="s">
        <v>68</v>
      </c>
      <c r="J699" s="134">
        <v>0.19980000000000003</v>
      </c>
      <c r="K699" s="18"/>
      <c r="L699" s="6"/>
      <c r="M699" s="6"/>
      <c r="N699" s="41"/>
      <c r="O699" s="34">
        <f ca="1">J699/'Fixed inputs'!$D$69*(1/INDIRECT($H699))</f>
        <v>6.4935000000000007E-2</v>
      </c>
      <c r="P699" s="35" t="str">
        <f>IF(L699="","",N699*INDEX(rngFXtoEUr,MATCH(L699,rngCurrencies,0))/INDEX('Fixed inputs'!$D$65:$D$69,MATCH($C699,'Fixed inputs'!$B$65:$B$69,0)))</f>
        <v/>
      </c>
      <c r="Q699" s="157">
        <f t="shared" ca="1" si="45"/>
        <v>6.4935000000000007E-2</v>
      </c>
    </row>
    <row r="700" spans="2:17" x14ac:dyDescent="0.6">
      <c r="B700" s="5">
        <f>INDEX('Fixed inputs'!$I$8:$I$19,MATCH(F700,'Fixed inputs'!$J$8:$J$19,0))</f>
        <v>9</v>
      </c>
      <c r="C700" s="25" t="s">
        <v>67</v>
      </c>
      <c r="D700" s="26" t="s">
        <v>53</v>
      </c>
      <c r="E700" s="26">
        <v>2022</v>
      </c>
      <c r="F700" s="27" t="s">
        <v>142</v>
      </c>
      <c r="G700" s="18" t="s">
        <v>146</v>
      </c>
      <c r="H700" s="6" t="s">
        <v>92</v>
      </c>
      <c r="I700" s="6" t="s">
        <v>68</v>
      </c>
      <c r="J700" s="134">
        <v>0.19980000000000003</v>
      </c>
      <c r="K700" s="18"/>
      <c r="L700" s="6"/>
      <c r="M700" s="6"/>
      <c r="N700" s="41"/>
      <c r="O700" s="34">
        <f ca="1">J700/'Fixed inputs'!$D$69*(1/INDIRECT($H700))</f>
        <v>6.4935000000000007E-2</v>
      </c>
      <c r="P700" s="35" t="str">
        <f>IF(L700="","",N700*INDEX(rngFXtoEUr,MATCH(L700,rngCurrencies,0))/INDEX('Fixed inputs'!$D$65:$D$69,MATCH($C700,'Fixed inputs'!$B$65:$B$69,0)))</f>
        <v/>
      </c>
      <c r="Q700" s="157">
        <f t="shared" ca="1" si="45"/>
        <v>6.4935000000000007E-2</v>
      </c>
    </row>
    <row r="701" spans="2:17" x14ac:dyDescent="0.6">
      <c r="B701" s="5">
        <f>INDEX('Fixed inputs'!$I$8:$I$19,MATCH(F701,'Fixed inputs'!$J$8:$J$19,0))</f>
        <v>10</v>
      </c>
      <c r="C701" s="25" t="s">
        <v>67</v>
      </c>
      <c r="D701" s="26" t="s">
        <v>53</v>
      </c>
      <c r="E701" s="26">
        <v>2022</v>
      </c>
      <c r="F701" s="27" t="s">
        <v>143</v>
      </c>
      <c r="G701" s="18" t="s">
        <v>146</v>
      </c>
      <c r="H701" s="6" t="s">
        <v>92</v>
      </c>
      <c r="I701" s="6" t="s">
        <v>68</v>
      </c>
      <c r="J701" s="134">
        <v>2.6307000000000005</v>
      </c>
      <c r="K701" s="18"/>
      <c r="L701" s="6"/>
      <c r="M701" s="6"/>
      <c r="N701" s="41"/>
      <c r="O701" s="34">
        <f ca="1">J701/'Fixed inputs'!$D$69*(1/INDIRECT($H701))</f>
        <v>0.85497750000000006</v>
      </c>
      <c r="P701" s="35" t="str">
        <f>IF(L701="","",N701*INDEX(rngFXtoEUr,MATCH(L701,rngCurrencies,0))/INDEX('Fixed inputs'!$D$65:$D$69,MATCH($C701,'Fixed inputs'!$B$65:$B$69,0)))</f>
        <v/>
      </c>
      <c r="Q701" s="157">
        <f t="shared" ca="1" si="45"/>
        <v>0.85497750000000006</v>
      </c>
    </row>
    <row r="702" spans="2:17" x14ac:dyDescent="0.6">
      <c r="B702" s="5">
        <f>INDEX('Fixed inputs'!$I$8:$I$19,MATCH(F702,'Fixed inputs'!$J$8:$J$19,0))</f>
        <v>11</v>
      </c>
      <c r="C702" s="25" t="s">
        <v>67</v>
      </c>
      <c r="D702" s="26" t="s">
        <v>53</v>
      </c>
      <c r="E702" s="26">
        <v>2022</v>
      </c>
      <c r="F702" s="27" t="s">
        <v>144</v>
      </c>
      <c r="G702" s="18" t="s">
        <v>146</v>
      </c>
      <c r="H702" s="6" t="s">
        <v>92</v>
      </c>
      <c r="I702" s="6" t="s">
        <v>68</v>
      </c>
      <c r="J702" s="134">
        <v>2.6307000000000005</v>
      </c>
      <c r="K702" s="18"/>
      <c r="L702" s="6"/>
      <c r="M702" s="6"/>
      <c r="N702" s="41"/>
      <c r="O702" s="34">
        <f ca="1">J702/'Fixed inputs'!$D$69*(1/INDIRECT($H702))</f>
        <v>0.85497750000000006</v>
      </c>
      <c r="P702" s="35" t="str">
        <f>IF(L702="","",N702*INDEX(rngFXtoEUr,MATCH(L702,rngCurrencies,0))/INDEX('Fixed inputs'!$D$65:$D$69,MATCH($C702,'Fixed inputs'!$B$65:$B$69,0)))</f>
        <v/>
      </c>
      <c r="Q702" s="157">
        <f t="shared" ca="1" si="45"/>
        <v>0.85497750000000006</v>
      </c>
    </row>
    <row r="703" spans="2:17" x14ac:dyDescent="0.6">
      <c r="B703" s="5">
        <f>INDEX('Fixed inputs'!$I$8:$I$19,MATCH(F703,'Fixed inputs'!$J$8:$J$19,0))</f>
        <v>12</v>
      </c>
      <c r="C703" s="25" t="s">
        <v>67</v>
      </c>
      <c r="D703" s="26" t="s">
        <v>53</v>
      </c>
      <c r="E703" s="26">
        <v>2022</v>
      </c>
      <c r="F703" s="27" t="s">
        <v>145</v>
      </c>
      <c r="G703" s="18" t="s">
        <v>146</v>
      </c>
      <c r="H703" s="6" t="s">
        <v>92</v>
      </c>
      <c r="I703" s="6" t="s">
        <v>68</v>
      </c>
      <c r="J703" s="134">
        <v>4.6953000000000005</v>
      </c>
      <c r="K703" s="18"/>
      <c r="L703" s="6"/>
      <c r="M703" s="6"/>
      <c r="N703" s="41"/>
      <c r="O703" s="34">
        <f ca="1">J703/'Fixed inputs'!$D$69*(1/INDIRECT($H703))</f>
        <v>1.5259725</v>
      </c>
      <c r="P703" s="35" t="str">
        <f>IF(L703="","",N703*INDEX(rngFXtoEUr,MATCH(L703,rngCurrencies,0))/INDEX('Fixed inputs'!$D$65:$D$69,MATCH($C703,'Fixed inputs'!$B$65:$B$69,0)))</f>
        <v/>
      </c>
      <c r="Q703" s="157">
        <f t="shared" ca="1" si="45"/>
        <v>1.5259725</v>
      </c>
    </row>
    <row r="704" spans="2:17" x14ac:dyDescent="0.6">
      <c r="B704" s="5">
        <f>INDEX('Fixed inputs'!$I$8:$I$19,MATCH(F704,'Fixed inputs'!$J$8:$J$19,0))</f>
        <v>1</v>
      </c>
      <c r="C704" s="25" t="s">
        <v>67</v>
      </c>
      <c r="D704" s="26" t="s">
        <v>53</v>
      </c>
      <c r="E704" s="26">
        <v>2023</v>
      </c>
      <c r="F704" s="27" t="s">
        <v>134</v>
      </c>
      <c r="G704" s="18" t="s">
        <v>146</v>
      </c>
      <c r="H704" s="6" t="s">
        <v>92</v>
      </c>
      <c r="I704" s="6" t="s">
        <v>68</v>
      </c>
      <c r="J704" s="134">
        <v>8.1918000000000006</v>
      </c>
      <c r="K704" s="18"/>
      <c r="L704" s="6"/>
      <c r="M704" s="6"/>
      <c r="N704" s="41"/>
      <c r="O704" s="34">
        <f ca="1">J704/'Fixed inputs'!$D$69*(1/INDIRECT($H704))</f>
        <v>2.6623350000000001</v>
      </c>
      <c r="P704" s="35" t="str">
        <f>IF(L704="","",N704*INDEX(rngFXtoEUr,MATCH(L704,rngCurrencies,0))/INDEX('Fixed inputs'!$D$65:$D$69,MATCH($C704,'Fixed inputs'!$B$65:$B$69,0)))</f>
        <v/>
      </c>
      <c r="Q704" s="157">
        <f t="shared" ca="1" si="45"/>
        <v>2.6623350000000001</v>
      </c>
    </row>
    <row r="705" spans="2:17" x14ac:dyDescent="0.6">
      <c r="B705" s="5">
        <f>INDEX('Fixed inputs'!$I$8:$I$19,MATCH(F705,'Fixed inputs'!$J$8:$J$19,0))</f>
        <v>2</v>
      </c>
      <c r="C705" s="25" t="s">
        <v>67</v>
      </c>
      <c r="D705" s="26" t="s">
        <v>53</v>
      </c>
      <c r="E705" s="26">
        <v>2023</v>
      </c>
      <c r="F705" s="27" t="s">
        <v>135</v>
      </c>
      <c r="G705" s="18" t="s">
        <v>146</v>
      </c>
      <c r="H705" s="6" t="s">
        <v>92</v>
      </c>
      <c r="I705" s="6" t="s">
        <v>68</v>
      </c>
      <c r="J705" s="134">
        <v>9.3906000000000009</v>
      </c>
      <c r="K705" s="18"/>
      <c r="L705" s="6"/>
      <c r="M705" s="6"/>
      <c r="N705" s="41"/>
      <c r="O705" s="34">
        <f ca="1">J705/'Fixed inputs'!$D$69*(1/INDIRECT($H705))</f>
        <v>3.0519449999999999</v>
      </c>
      <c r="P705" s="35" t="str">
        <f>IF(L705="","",N705*INDEX(rngFXtoEUr,MATCH(L705,rngCurrencies,0))/INDEX('Fixed inputs'!$D$65:$D$69,MATCH($C705,'Fixed inputs'!$B$65:$B$69,0)))</f>
        <v/>
      </c>
      <c r="Q705" s="157">
        <f t="shared" ca="1" si="45"/>
        <v>3.0519449999999999</v>
      </c>
    </row>
    <row r="706" spans="2:17" x14ac:dyDescent="0.6">
      <c r="B706" s="5">
        <f>INDEX('Fixed inputs'!$I$8:$I$19,MATCH(F706,'Fixed inputs'!$J$8:$J$19,0))</f>
        <v>3</v>
      </c>
      <c r="C706" s="25" t="s">
        <v>67</v>
      </c>
      <c r="D706" s="26" t="s">
        <v>53</v>
      </c>
      <c r="E706" s="26">
        <v>2023</v>
      </c>
      <c r="F706" s="27" t="s">
        <v>136</v>
      </c>
      <c r="G706" s="18" t="s">
        <v>146</v>
      </c>
      <c r="H706" s="6" t="s">
        <v>92</v>
      </c>
      <c r="I706" s="6" t="s">
        <v>68</v>
      </c>
      <c r="J706" s="134">
        <v>7.0484999999999998</v>
      </c>
      <c r="K706" s="18"/>
      <c r="L706" s="6"/>
      <c r="M706" s="6"/>
      <c r="N706" s="41"/>
      <c r="O706" s="34">
        <f ca="1">J706/'Fixed inputs'!$D$69*(1/INDIRECT($H706))</f>
        <v>2.2907624999999996</v>
      </c>
      <c r="P706" s="35" t="str">
        <f>IF(L706="","",N706*INDEX(rngFXtoEUr,MATCH(L706,rngCurrencies,0))/INDEX('Fixed inputs'!$D$65:$D$69,MATCH($C706,'Fixed inputs'!$B$65:$B$69,0)))</f>
        <v/>
      </c>
      <c r="Q706" s="157">
        <f t="shared" ca="1" si="45"/>
        <v>2.2907624999999996</v>
      </c>
    </row>
    <row r="707" spans="2:17" x14ac:dyDescent="0.6">
      <c r="B707" s="5">
        <f>INDEX('Fixed inputs'!$I$8:$I$19,MATCH(F707,'Fixed inputs'!$J$8:$J$19,0))</f>
        <v>4</v>
      </c>
      <c r="C707" s="25" t="s">
        <v>67</v>
      </c>
      <c r="D707" s="26" t="s">
        <v>53</v>
      </c>
      <c r="E707" s="26">
        <v>2023</v>
      </c>
      <c r="F707" s="27" t="s">
        <v>137</v>
      </c>
      <c r="G707" s="18" t="s">
        <v>146</v>
      </c>
      <c r="H707" s="6" t="s">
        <v>92</v>
      </c>
      <c r="I707" s="6" t="s">
        <v>68</v>
      </c>
      <c r="J707" s="134">
        <v>2.6307000000000005</v>
      </c>
      <c r="K707" s="18"/>
      <c r="L707" s="6"/>
      <c r="M707" s="6"/>
      <c r="N707" s="41"/>
      <c r="O707" s="34">
        <f ca="1">J707/'Fixed inputs'!$D$69*(1/INDIRECT($H707))</f>
        <v>0.85497750000000006</v>
      </c>
      <c r="P707" s="35" t="str">
        <f>IF(L707="","",N707*INDEX(rngFXtoEUr,MATCH(L707,rngCurrencies,0))/INDEX('Fixed inputs'!$D$65:$D$69,MATCH($C707,'Fixed inputs'!$B$65:$B$69,0)))</f>
        <v/>
      </c>
      <c r="Q707" s="157">
        <f t="shared" ca="1" si="45"/>
        <v>0.85497750000000006</v>
      </c>
    </row>
    <row r="708" spans="2:17" x14ac:dyDescent="0.6">
      <c r="B708" s="5">
        <f>INDEX('Fixed inputs'!$I$8:$I$19,MATCH(F708,'Fixed inputs'!$J$8:$J$19,0))</f>
        <v>5</v>
      </c>
      <c r="C708" s="25" t="s">
        <v>67</v>
      </c>
      <c r="D708" s="26" t="s">
        <v>53</v>
      </c>
      <c r="E708" s="26">
        <v>2023</v>
      </c>
      <c r="F708" s="27" t="s">
        <v>138</v>
      </c>
      <c r="G708" s="18" t="s">
        <v>146</v>
      </c>
      <c r="H708" s="6" t="s">
        <v>92</v>
      </c>
      <c r="I708" s="6" t="s">
        <v>68</v>
      </c>
      <c r="J708" s="134">
        <v>0.21090000000000003</v>
      </c>
      <c r="K708" s="18"/>
      <c r="L708" s="6"/>
      <c r="M708" s="6"/>
      <c r="N708" s="41"/>
      <c r="O708" s="34">
        <f ca="1">J708/'Fixed inputs'!$D$69*(1/INDIRECT($H708))</f>
        <v>6.8542500000000006E-2</v>
      </c>
      <c r="P708" s="35" t="str">
        <f>IF(L708="","",N708*INDEX(rngFXtoEUr,MATCH(L708,rngCurrencies,0))/INDEX('Fixed inputs'!$D$65:$D$69,MATCH($C708,'Fixed inputs'!$B$65:$B$69,0)))</f>
        <v/>
      </c>
      <c r="Q708" s="157">
        <f t="shared" ca="1" si="45"/>
        <v>6.8542500000000006E-2</v>
      </c>
    </row>
    <row r="709" spans="2:17" x14ac:dyDescent="0.6">
      <c r="B709" s="5">
        <f>INDEX('Fixed inputs'!$I$8:$I$19,MATCH(F709,'Fixed inputs'!$J$8:$J$19,0))</f>
        <v>6</v>
      </c>
      <c r="C709" s="25" t="s">
        <v>67</v>
      </c>
      <c r="D709" s="26" t="s">
        <v>53</v>
      </c>
      <c r="E709" s="26">
        <v>2023</v>
      </c>
      <c r="F709" s="27" t="s">
        <v>139</v>
      </c>
      <c r="G709" s="18" t="s">
        <v>146</v>
      </c>
      <c r="H709" s="6" t="s">
        <v>92</v>
      </c>
      <c r="I709" s="6" t="s">
        <v>68</v>
      </c>
      <c r="J709" s="134">
        <v>0.21090000000000003</v>
      </c>
      <c r="K709" s="18"/>
      <c r="L709" s="6"/>
      <c r="M709" s="6"/>
      <c r="N709" s="41"/>
      <c r="O709" s="34">
        <f ca="1">J709/'Fixed inputs'!$D$69*(1/INDIRECT($H709))</f>
        <v>6.8542500000000006E-2</v>
      </c>
      <c r="P709" s="35" t="str">
        <f>IF(L709="","",N709*INDEX(rngFXtoEUr,MATCH(L709,rngCurrencies,0))/INDEX('Fixed inputs'!$D$65:$D$69,MATCH($C709,'Fixed inputs'!$B$65:$B$69,0)))</f>
        <v/>
      </c>
      <c r="Q709" s="157">
        <f t="shared" ca="1" si="45"/>
        <v>6.8542500000000006E-2</v>
      </c>
    </row>
    <row r="710" spans="2:17" x14ac:dyDescent="0.6">
      <c r="B710" s="5">
        <f>INDEX('Fixed inputs'!$I$8:$I$19,MATCH(F710,'Fixed inputs'!$J$8:$J$19,0))</f>
        <v>7</v>
      </c>
      <c r="C710" s="25" t="s">
        <v>67</v>
      </c>
      <c r="D710" s="26" t="s">
        <v>53</v>
      </c>
      <c r="E710" s="26">
        <v>2023</v>
      </c>
      <c r="F710" s="27" t="s">
        <v>140</v>
      </c>
      <c r="G710" s="18" t="s">
        <v>146</v>
      </c>
      <c r="H710" s="6" t="s">
        <v>92</v>
      </c>
      <c r="I710" s="6" t="s">
        <v>68</v>
      </c>
      <c r="J710" s="134">
        <v>0.21090000000000003</v>
      </c>
      <c r="K710" s="18"/>
      <c r="L710" s="6"/>
      <c r="M710" s="6"/>
      <c r="N710" s="41"/>
      <c r="O710" s="34">
        <f ca="1">J710/'Fixed inputs'!$D$69*(1/INDIRECT($H710))</f>
        <v>6.8542500000000006E-2</v>
      </c>
      <c r="P710" s="35" t="str">
        <f>IF(L710="","",N710*INDEX(rngFXtoEUr,MATCH(L710,rngCurrencies,0))/INDEX('Fixed inputs'!$D$65:$D$69,MATCH($C710,'Fixed inputs'!$B$65:$B$69,0)))</f>
        <v/>
      </c>
      <c r="Q710" s="157">
        <f t="shared" ca="1" si="45"/>
        <v>6.8542500000000006E-2</v>
      </c>
    </row>
    <row r="711" spans="2:17" x14ac:dyDescent="0.6">
      <c r="B711" s="5">
        <f>INDEX('Fixed inputs'!$I$8:$I$19,MATCH(F711,'Fixed inputs'!$J$8:$J$19,0))</f>
        <v>8</v>
      </c>
      <c r="C711" s="25" t="s">
        <v>67</v>
      </c>
      <c r="D711" s="26" t="s">
        <v>53</v>
      </c>
      <c r="E711" s="26">
        <v>2023</v>
      </c>
      <c r="F711" s="27" t="s">
        <v>141</v>
      </c>
      <c r="G711" s="18" t="s">
        <v>146</v>
      </c>
      <c r="H711" s="6" t="s">
        <v>92</v>
      </c>
      <c r="I711" s="6" t="s">
        <v>68</v>
      </c>
      <c r="J711" s="134">
        <v>0.21090000000000003</v>
      </c>
      <c r="K711" s="18"/>
      <c r="L711" s="6"/>
      <c r="M711" s="6"/>
      <c r="N711" s="41"/>
      <c r="O711" s="34">
        <f ca="1">J711/'Fixed inputs'!$D$69*(1/INDIRECT($H711))</f>
        <v>6.8542500000000006E-2</v>
      </c>
      <c r="P711" s="35" t="str">
        <f>IF(L711="","",N711*INDEX(rngFXtoEUr,MATCH(L711,rngCurrencies,0))/INDEX('Fixed inputs'!$D$65:$D$69,MATCH($C711,'Fixed inputs'!$B$65:$B$69,0)))</f>
        <v/>
      </c>
      <c r="Q711" s="157">
        <f t="shared" ca="1" si="45"/>
        <v>6.8542500000000006E-2</v>
      </c>
    </row>
    <row r="712" spans="2:17" x14ac:dyDescent="0.6">
      <c r="B712" s="5">
        <f>INDEX('Fixed inputs'!$I$8:$I$19,MATCH(F712,'Fixed inputs'!$J$8:$J$19,0))</f>
        <v>9</v>
      </c>
      <c r="C712" s="25" t="s">
        <v>67</v>
      </c>
      <c r="D712" s="26" t="s">
        <v>53</v>
      </c>
      <c r="E712" s="26">
        <v>2023</v>
      </c>
      <c r="F712" s="27" t="s">
        <v>142</v>
      </c>
      <c r="G712" s="18" t="s">
        <v>146</v>
      </c>
      <c r="H712" s="6" t="s">
        <v>92</v>
      </c>
      <c r="I712" s="6" t="s">
        <v>68</v>
      </c>
      <c r="J712" s="134">
        <v>0.21090000000000003</v>
      </c>
      <c r="K712" s="18"/>
      <c r="L712" s="6"/>
      <c r="M712" s="6"/>
      <c r="N712" s="41"/>
      <c r="O712" s="34">
        <f ca="1">J712/'Fixed inputs'!$D$69*(1/INDIRECT($H712))</f>
        <v>6.8542500000000006E-2</v>
      </c>
      <c r="P712" s="35" t="str">
        <f>IF(L712="","",N712*INDEX(rngFXtoEUr,MATCH(L712,rngCurrencies,0))/INDEX('Fixed inputs'!$D$65:$D$69,MATCH($C712,'Fixed inputs'!$B$65:$B$69,0)))</f>
        <v/>
      </c>
      <c r="Q712" s="157">
        <f t="shared" ca="1" si="45"/>
        <v>6.8542500000000006E-2</v>
      </c>
    </row>
    <row r="713" spans="2:17" x14ac:dyDescent="0.6">
      <c r="B713" s="5">
        <f>INDEX('Fixed inputs'!$I$8:$I$19,MATCH(F713,'Fixed inputs'!$J$8:$J$19,0))</f>
        <v>10</v>
      </c>
      <c r="C713" s="25" t="s">
        <v>67</v>
      </c>
      <c r="D713" s="26" t="s">
        <v>53</v>
      </c>
      <c r="E713" s="26">
        <v>2023</v>
      </c>
      <c r="F713" s="27" t="s">
        <v>143</v>
      </c>
      <c r="G713" s="18" t="s">
        <v>146</v>
      </c>
      <c r="H713" s="6" t="s">
        <v>92</v>
      </c>
      <c r="I713" s="6" t="s">
        <v>68</v>
      </c>
      <c r="J713" s="134">
        <v>2.5419</v>
      </c>
      <c r="K713" s="18"/>
      <c r="L713" s="6"/>
      <c r="M713" s="6"/>
      <c r="N713" s="41"/>
      <c r="O713" s="34">
        <f ca="1">J713/'Fixed inputs'!$D$69*(1/INDIRECT($H713))</f>
        <v>0.82611749999999984</v>
      </c>
      <c r="P713" s="35" t="str">
        <f>IF(L713="","",N713*INDEX(rngFXtoEUr,MATCH(L713,rngCurrencies,0))/INDEX('Fixed inputs'!$D$65:$D$69,MATCH($C713,'Fixed inputs'!$B$65:$B$69,0)))</f>
        <v/>
      </c>
      <c r="Q713" s="157">
        <f t="shared" ca="1" si="45"/>
        <v>0.82611749999999984</v>
      </c>
    </row>
    <row r="714" spans="2:17" x14ac:dyDescent="0.6">
      <c r="B714" s="5">
        <f>INDEX('Fixed inputs'!$I$8:$I$19,MATCH(F714,'Fixed inputs'!$J$8:$J$19,0))</f>
        <v>11</v>
      </c>
      <c r="C714" s="25" t="s">
        <v>67</v>
      </c>
      <c r="D714" s="26" t="s">
        <v>53</v>
      </c>
      <c r="E714" s="26">
        <v>2023</v>
      </c>
      <c r="F714" s="27" t="s">
        <v>144</v>
      </c>
      <c r="G714" s="18" t="s">
        <v>146</v>
      </c>
      <c r="H714" s="6" t="s">
        <v>92</v>
      </c>
      <c r="I714" s="6" t="s">
        <v>68</v>
      </c>
      <c r="J714" s="134">
        <v>2.5419</v>
      </c>
      <c r="K714" s="18"/>
      <c r="L714" s="6"/>
      <c r="M714" s="6"/>
      <c r="N714" s="41"/>
      <c r="O714" s="34">
        <f ca="1">J714/'Fixed inputs'!$D$69*(1/INDIRECT($H714))</f>
        <v>0.82611749999999984</v>
      </c>
      <c r="P714" s="35" t="str">
        <f>IF(L714="","",N714*INDEX(rngFXtoEUr,MATCH(L714,rngCurrencies,0))/INDEX('Fixed inputs'!$D$65:$D$69,MATCH($C714,'Fixed inputs'!$B$65:$B$69,0)))</f>
        <v/>
      </c>
      <c r="Q714" s="157">
        <f t="shared" ca="1" si="45"/>
        <v>0.82611749999999984</v>
      </c>
    </row>
    <row r="715" spans="2:17" x14ac:dyDescent="0.6">
      <c r="B715" s="5">
        <f>INDEX('Fixed inputs'!$I$8:$I$19,MATCH(F715,'Fixed inputs'!$J$8:$J$19,0))</f>
        <v>12</v>
      </c>
      <c r="C715" s="25" t="s">
        <v>67</v>
      </c>
      <c r="D715" s="26" t="s">
        <v>53</v>
      </c>
      <c r="E715" s="26">
        <v>2023</v>
      </c>
      <c r="F715" s="27" t="s">
        <v>145</v>
      </c>
      <c r="G715" s="18" t="s">
        <v>146</v>
      </c>
      <c r="H715" s="6" t="s">
        <v>92</v>
      </c>
      <c r="I715" s="6" t="s">
        <v>68</v>
      </c>
      <c r="J715" s="134">
        <v>4.5177000000000005</v>
      </c>
      <c r="K715" s="18"/>
      <c r="L715" s="6"/>
      <c r="M715" s="6"/>
      <c r="N715" s="41"/>
      <c r="O715" s="34">
        <f ca="1">J715/'Fixed inputs'!$D$69*(1/INDIRECT($H715))</f>
        <v>1.4682525</v>
      </c>
      <c r="P715" s="35" t="str">
        <f>IF(L715="","",N715*INDEX(rngFXtoEUr,MATCH(L715,rngCurrencies,0))/INDEX('Fixed inputs'!$D$65:$D$69,MATCH($C715,'Fixed inputs'!$B$65:$B$69,0)))</f>
        <v/>
      </c>
      <c r="Q715" s="157">
        <f t="shared" ca="1" si="45"/>
        <v>1.4682525</v>
      </c>
    </row>
    <row r="716" spans="2:17" x14ac:dyDescent="0.6">
      <c r="B716" s="5">
        <f>INDEX('Fixed inputs'!$I$8:$I$19,MATCH(F716,'Fixed inputs'!$J$8:$J$19,0))</f>
        <v>1</v>
      </c>
      <c r="C716" s="25" t="s">
        <v>67</v>
      </c>
      <c r="D716" s="26" t="s">
        <v>53</v>
      </c>
      <c r="E716" s="26">
        <v>2024</v>
      </c>
      <c r="F716" s="27" t="s">
        <v>134</v>
      </c>
      <c r="G716" s="18" t="s">
        <v>146</v>
      </c>
      <c r="H716" s="6" t="s">
        <v>92</v>
      </c>
      <c r="I716" s="6" t="s">
        <v>68</v>
      </c>
      <c r="J716" s="134">
        <v>7.892100000000001</v>
      </c>
      <c r="K716" s="18"/>
      <c r="L716" s="6"/>
      <c r="M716" s="6"/>
      <c r="N716" s="41"/>
      <c r="O716" s="34">
        <f ca="1">J716/'Fixed inputs'!$D$69*(1/INDIRECT($H716))</f>
        <v>2.5649324999999998</v>
      </c>
      <c r="P716" s="35" t="str">
        <f>IF(L716="","",N716*INDEX(rngFXtoEUr,MATCH(L716,rngCurrencies,0))/INDEX('Fixed inputs'!$D$65:$D$69,MATCH($C716,'Fixed inputs'!$B$65:$B$69,0)))</f>
        <v/>
      </c>
      <c r="Q716" s="157">
        <f t="shared" ca="1" si="45"/>
        <v>2.5649324999999998</v>
      </c>
    </row>
    <row r="717" spans="2:17" x14ac:dyDescent="0.6">
      <c r="B717" s="5">
        <f>INDEX('Fixed inputs'!$I$8:$I$19,MATCH(F717,'Fixed inputs'!$J$8:$J$19,0))</f>
        <v>2</v>
      </c>
      <c r="C717" s="25" t="s">
        <v>67</v>
      </c>
      <c r="D717" s="26" t="s">
        <v>53</v>
      </c>
      <c r="E717" s="26">
        <v>2024</v>
      </c>
      <c r="F717" s="27" t="s">
        <v>135</v>
      </c>
      <c r="G717" s="18" t="s">
        <v>146</v>
      </c>
      <c r="H717" s="6" t="s">
        <v>92</v>
      </c>
      <c r="I717" s="6" t="s">
        <v>68</v>
      </c>
      <c r="J717" s="134">
        <v>9.035400000000001</v>
      </c>
      <c r="K717" s="18"/>
      <c r="L717" s="6"/>
      <c r="M717" s="6"/>
      <c r="N717" s="41"/>
      <c r="O717" s="34">
        <f ca="1">J717/'Fixed inputs'!$D$69*(1/INDIRECT($H717))</f>
        <v>2.9365049999999999</v>
      </c>
      <c r="P717" s="35" t="str">
        <f>IF(L717="","",N717*INDEX(rngFXtoEUr,MATCH(L717,rngCurrencies,0))/INDEX('Fixed inputs'!$D$65:$D$69,MATCH($C717,'Fixed inputs'!$B$65:$B$69,0)))</f>
        <v/>
      </c>
      <c r="Q717" s="157">
        <f t="shared" ca="1" si="45"/>
        <v>2.9365049999999999</v>
      </c>
    </row>
    <row r="718" spans="2:17" x14ac:dyDescent="0.6">
      <c r="B718" s="5">
        <f>INDEX('Fixed inputs'!$I$8:$I$19,MATCH(F718,'Fixed inputs'!$J$8:$J$19,0))</f>
        <v>3</v>
      </c>
      <c r="C718" s="25" t="s">
        <v>67</v>
      </c>
      <c r="D718" s="26" t="s">
        <v>53</v>
      </c>
      <c r="E718" s="26">
        <v>2024</v>
      </c>
      <c r="F718" s="27" t="s">
        <v>136</v>
      </c>
      <c r="G718" s="18" t="s">
        <v>146</v>
      </c>
      <c r="H718" s="6" t="s">
        <v>92</v>
      </c>
      <c r="I718" s="6" t="s">
        <v>68</v>
      </c>
      <c r="J718" s="134">
        <v>6.7821000000000007</v>
      </c>
      <c r="K718" s="18"/>
      <c r="L718" s="6"/>
      <c r="M718" s="6"/>
      <c r="N718" s="41"/>
      <c r="O718" s="34">
        <f ca="1">J718/'Fixed inputs'!$D$69*(1/INDIRECT($H718))</f>
        <v>2.2041824999999999</v>
      </c>
      <c r="P718" s="35" t="str">
        <f>IF(L718="","",N718*INDEX(rngFXtoEUr,MATCH(L718,rngCurrencies,0))/INDEX('Fixed inputs'!$D$65:$D$69,MATCH($C718,'Fixed inputs'!$B$65:$B$69,0)))</f>
        <v/>
      </c>
      <c r="Q718" s="157">
        <f t="shared" ca="1" si="45"/>
        <v>2.2041824999999999</v>
      </c>
    </row>
    <row r="719" spans="2:17" x14ac:dyDescent="0.6">
      <c r="B719" s="5">
        <f>INDEX('Fixed inputs'!$I$8:$I$19,MATCH(F719,'Fixed inputs'!$J$8:$J$19,0))</f>
        <v>4</v>
      </c>
      <c r="C719" s="25" t="s">
        <v>67</v>
      </c>
      <c r="D719" s="26" t="s">
        <v>53</v>
      </c>
      <c r="E719" s="26">
        <v>2024</v>
      </c>
      <c r="F719" s="27" t="s">
        <v>137</v>
      </c>
      <c r="G719" s="18" t="s">
        <v>146</v>
      </c>
      <c r="H719" s="6" t="s">
        <v>92</v>
      </c>
      <c r="I719" s="6" t="s">
        <v>68</v>
      </c>
      <c r="J719" s="134">
        <v>2.5419</v>
      </c>
      <c r="K719" s="18"/>
      <c r="L719" s="6"/>
      <c r="M719" s="6"/>
      <c r="N719" s="41"/>
      <c r="O719" s="34">
        <f ca="1">J719/'Fixed inputs'!$D$69*(1/INDIRECT($H719))</f>
        <v>0.82611749999999984</v>
      </c>
      <c r="P719" s="35" t="str">
        <f>IF(L719="","",N719*INDEX(rngFXtoEUr,MATCH(L719,rngCurrencies,0))/INDEX('Fixed inputs'!$D$65:$D$69,MATCH($C719,'Fixed inputs'!$B$65:$B$69,0)))</f>
        <v/>
      </c>
      <c r="Q719" s="157">
        <f t="shared" ca="1" si="45"/>
        <v>0.82611749999999984</v>
      </c>
    </row>
    <row r="720" spans="2:17" x14ac:dyDescent="0.6">
      <c r="B720" s="5">
        <f>INDEX('Fixed inputs'!$I$8:$I$19,MATCH(F720,'Fixed inputs'!$J$8:$J$19,0))</f>
        <v>5</v>
      </c>
      <c r="C720" s="25" t="s">
        <v>67</v>
      </c>
      <c r="D720" s="26" t="s">
        <v>53</v>
      </c>
      <c r="E720" s="26">
        <v>2024</v>
      </c>
      <c r="F720" s="27" t="s">
        <v>138</v>
      </c>
      <c r="G720" s="18" t="s">
        <v>146</v>
      </c>
      <c r="H720" s="6" t="s">
        <v>92</v>
      </c>
      <c r="I720" s="6" t="s">
        <v>68</v>
      </c>
      <c r="J720" s="134">
        <v>0.19980000000000003</v>
      </c>
      <c r="K720" s="18"/>
      <c r="L720" s="6"/>
      <c r="M720" s="6"/>
      <c r="N720" s="41"/>
      <c r="O720" s="34">
        <f ca="1">J720/'Fixed inputs'!$D$69*(1/INDIRECT($H720))</f>
        <v>6.4935000000000007E-2</v>
      </c>
      <c r="P720" s="35" t="str">
        <f>IF(L720="","",N720*INDEX(rngFXtoEUr,MATCH(L720,rngCurrencies,0))/INDEX('Fixed inputs'!$D$65:$D$69,MATCH($C720,'Fixed inputs'!$B$65:$B$69,0)))</f>
        <v/>
      </c>
      <c r="Q720" s="157">
        <f t="shared" ca="1" si="45"/>
        <v>6.4935000000000007E-2</v>
      </c>
    </row>
    <row r="721" spans="2:17" x14ac:dyDescent="0.6">
      <c r="B721" s="5">
        <f>INDEX('Fixed inputs'!$I$8:$I$19,MATCH(F721,'Fixed inputs'!$J$8:$J$19,0))</f>
        <v>6</v>
      </c>
      <c r="C721" s="25" t="s">
        <v>67</v>
      </c>
      <c r="D721" s="26" t="s">
        <v>53</v>
      </c>
      <c r="E721" s="26">
        <v>2024</v>
      </c>
      <c r="F721" s="27" t="s">
        <v>139</v>
      </c>
      <c r="G721" s="18" t="s">
        <v>146</v>
      </c>
      <c r="H721" s="6" t="s">
        <v>92</v>
      </c>
      <c r="I721" s="6" t="s">
        <v>68</v>
      </c>
      <c r="J721" s="134">
        <v>0.19980000000000003</v>
      </c>
      <c r="K721" s="18"/>
      <c r="L721" s="6"/>
      <c r="M721" s="6"/>
      <c r="N721" s="41"/>
      <c r="O721" s="34">
        <f ca="1">J721/'Fixed inputs'!$D$69*(1/INDIRECT($H721))</f>
        <v>6.4935000000000007E-2</v>
      </c>
      <c r="P721" s="35" t="str">
        <f>IF(L721="","",N721*INDEX(rngFXtoEUr,MATCH(L721,rngCurrencies,0))/INDEX('Fixed inputs'!$D$65:$D$69,MATCH($C721,'Fixed inputs'!$B$65:$B$69,0)))</f>
        <v/>
      </c>
      <c r="Q721" s="157">
        <f t="shared" ca="1" si="45"/>
        <v>6.4935000000000007E-2</v>
      </c>
    </row>
    <row r="722" spans="2:17" x14ac:dyDescent="0.6">
      <c r="B722" s="5">
        <f>INDEX('Fixed inputs'!$I$8:$I$19,MATCH(F722,'Fixed inputs'!$J$8:$J$19,0))</f>
        <v>7</v>
      </c>
      <c r="C722" s="25" t="s">
        <v>67</v>
      </c>
      <c r="D722" s="26" t="s">
        <v>53</v>
      </c>
      <c r="E722" s="26">
        <v>2024</v>
      </c>
      <c r="F722" s="27" t="s">
        <v>140</v>
      </c>
      <c r="G722" s="18" t="s">
        <v>146</v>
      </c>
      <c r="H722" s="6" t="s">
        <v>92</v>
      </c>
      <c r="I722" s="6" t="s">
        <v>68</v>
      </c>
      <c r="J722" s="134">
        <v>0.19980000000000003</v>
      </c>
      <c r="K722" s="18"/>
      <c r="L722" s="6"/>
      <c r="M722" s="6"/>
      <c r="N722" s="41"/>
      <c r="O722" s="34">
        <f ca="1">J722/'Fixed inputs'!$D$69*(1/INDIRECT($H722))</f>
        <v>6.4935000000000007E-2</v>
      </c>
      <c r="P722" s="35" t="str">
        <f>IF(L722="","",N722*INDEX(rngFXtoEUr,MATCH(L722,rngCurrencies,0))/INDEX('Fixed inputs'!$D$65:$D$69,MATCH($C722,'Fixed inputs'!$B$65:$B$69,0)))</f>
        <v/>
      </c>
      <c r="Q722" s="157">
        <f t="shared" ca="1" si="45"/>
        <v>6.4935000000000007E-2</v>
      </c>
    </row>
    <row r="723" spans="2:17" x14ac:dyDescent="0.6">
      <c r="B723" s="5">
        <f>INDEX('Fixed inputs'!$I$8:$I$19,MATCH(F723,'Fixed inputs'!$J$8:$J$19,0))</f>
        <v>8</v>
      </c>
      <c r="C723" s="25" t="s">
        <v>67</v>
      </c>
      <c r="D723" s="26" t="s">
        <v>53</v>
      </c>
      <c r="E723" s="26">
        <v>2024</v>
      </c>
      <c r="F723" s="27" t="s">
        <v>141</v>
      </c>
      <c r="G723" s="18" t="s">
        <v>146</v>
      </c>
      <c r="H723" s="6" t="s">
        <v>92</v>
      </c>
      <c r="I723" s="6" t="s">
        <v>68</v>
      </c>
      <c r="J723" s="134">
        <v>0.19980000000000003</v>
      </c>
      <c r="K723" s="18"/>
      <c r="L723" s="6"/>
      <c r="M723" s="6"/>
      <c r="N723" s="41"/>
      <c r="O723" s="34">
        <f ca="1">J723/'Fixed inputs'!$D$69*(1/INDIRECT($H723))</f>
        <v>6.4935000000000007E-2</v>
      </c>
      <c r="P723" s="35" t="str">
        <f>IF(L723="","",N723*INDEX(rngFXtoEUr,MATCH(L723,rngCurrencies,0))/INDEX('Fixed inputs'!$D$65:$D$69,MATCH($C723,'Fixed inputs'!$B$65:$B$69,0)))</f>
        <v/>
      </c>
      <c r="Q723" s="157">
        <f t="shared" ca="1" si="45"/>
        <v>6.4935000000000007E-2</v>
      </c>
    </row>
    <row r="724" spans="2:17" x14ac:dyDescent="0.6">
      <c r="B724" s="5">
        <f>INDEX('Fixed inputs'!$I$8:$I$19,MATCH(F724,'Fixed inputs'!$J$8:$J$19,0))</f>
        <v>9</v>
      </c>
      <c r="C724" s="25" t="s">
        <v>67</v>
      </c>
      <c r="D724" s="26" t="s">
        <v>53</v>
      </c>
      <c r="E724" s="26">
        <v>2024</v>
      </c>
      <c r="F724" s="27" t="s">
        <v>142</v>
      </c>
      <c r="G724" s="18" t="s">
        <v>146</v>
      </c>
      <c r="H724" s="6" t="s">
        <v>92</v>
      </c>
      <c r="I724" s="6" t="s">
        <v>68</v>
      </c>
      <c r="J724" s="134">
        <v>0.19980000000000003</v>
      </c>
      <c r="K724" s="18"/>
      <c r="L724" s="6"/>
      <c r="M724" s="6"/>
      <c r="N724" s="41"/>
      <c r="O724" s="34">
        <f ca="1">J724/'Fixed inputs'!$D$69*(1/INDIRECT($H724))</f>
        <v>6.4935000000000007E-2</v>
      </c>
      <c r="P724" s="35" t="str">
        <f>IF(L724="","",N724*INDEX(rngFXtoEUr,MATCH(L724,rngCurrencies,0))/INDEX('Fixed inputs'!$D$65:$D$69,MATCH($C724,'Fixed inputs'!$B$65:$B$69,0)))</f>
        <v/>
      </c>
      <c r="Q724" s="157">
        <f t="shared" ca="1" si="45"/>
        <v>6.4935000000000007E-2</v>
      </c>
    </row>
    <row r="725" spans="2:17" x14ac:dyDescent="0.6">
      <c r="B725" s="5">
        <f>INDEX('Fixed inputs'!$I$8:$I$19,MATCH(F725,'Fixed inputs'!$J$8:$J$19,0))</f>
        <v>10</v>
      </c>
      <c r="C725" s="25" t="s">
        <v>67</v>
      </c>
      <c r="D725" s="26" t="s">
        <v>53</v>
      </c>
      <c r="E725" s="26">
        <v>2024</v>
      </c>
      <c r="F725" s="27" t="s">
        <v>143</v>
      </c>
      <c r="G725" s="18" t="s">
        <v>146</v>
      </c>
      <c r="H725" s="6" t="s">
        <v>92</v>
      </c>
      <c r="I725" s="6" t="s">
        <v>68</v>
      </c>
      <c r="J725" s="134">
        <v>2.5641000000000003</v>
      </c>
      <c r="K725" s="18"/>
      <c r="L725" s="6"/>
      <c r="M725" s="6"/>
      <c r="N725" s="41"/>
      <c r="O725" s="34">
        <f ca="1">J725/'Fixed inputs'!$D$69*(1/INDIRECT($H725))</f>
        <v>0.83333250000000003</v>
      </c>
      <c r="P725" s="35" t="str">
        <f>IF(L725="","",N725*INDEX(rngFXtoEUr,MATCH(L725,rngCurrencies,0))/INDEX('Fixed inputs'!$D$65:$D$69,MATCH($C725,'Fixed inputs'!$B$65:$B$69,0)))</f>
        <v/>
      </c>
      <c r="Q725" s="157">
        <f t="shared" ca="1" si="45"/>
        <v>0.83333250000000003</v>
      </c>
    </row>
    <row r="726" spans="2:17" x14ac:dyDescent="0.6">
      <c r="B726" s="5">
        <f>INDEX('Fixed inputs'!$I$8:$I$19,MATCH(F726,'Fixed inputs'!$J$8:$J$19,0))</f>
        <v>11</v>
      </c>
      <c r="C726" s="25" t="s">
        <v>67</v>
      </c>
      <c r="D726" s="26" t="s">
        <v>53</v>
      </c>
      <c r="E726" s="26">
        <v>2024</v>
      </c>
      <c r="F726" s="27" t="s">
        <v>144</v>
      </c>
      <c r="G726" s="18" t="s">
        <v>146</v>
      </c>
      <c r="H726" s="6" t="s">
        <v>92</v>
      </c>
      <c r="I726" s="6" t="s">
        <v>68</v>
      </c>
      <c r="J726" s="134">
        <v>2.5641000000000003</v>
      </c>
      <c r="K726" s="18"/>
      <c r="L726" s="6"/>
      <c r="M726" s="6"/>
      <c r="N726" s="41"/>
      <c r="O726" s="34">
        <f ca="1">J726/'Fixed inputs'!$D$69*(1/INDIRECT($H726))</f>
        <v>0.83333250000000003</v>
      </c>
      <c r="P726" s="35" t="str">
        <f>IF(L726="","",N726*INDEX(rngFXtoEUr,MATCH(L726,rngCurrencies,0))/INDEX('Fixed inputs'!$D$65:$D$69,MATCH($C726,'Fixed inputs'!$B$65:$B$69,0)))</f>
        <v/>
      </c>
      <c r="Q726" s="157">
        <f t="shared" ca="1" si="45"/>
        <v>0.83333250000000003</v>
      </c>
    </row>
    <row r="727" spans="2:17" x14ac:dyDescent="0.6">
      <c r="B727" s="5">
        <f>INDEX('Fixed inputs'!$I$8:$I$19,MATCH(F727,'Fixed inputs'!$J$8:$J$19,0))</f>
        <v>12</v>
      </c>
      <c r="C727" s="25" t="s">
        <v>67</v>
      </c>
      <c r="D727" s="26" t="s">
        <v>53</v>
      </c>
      <c r="E727" s="26">
        <v>2024</v>
      </c>
      <c r="F727" s="27" t="s">
        <v>145</v>
      </c>
      <c r="G727" s="18" t="s">
        <v>146</v>
      </c>
      <c r="H727" s="6" t="s">
        <v>92</v>
      </c>
      <c r="I727" s="6" t="s">
        <v>68</v>
      </c>
      <c r="J727" s="134">
        <v>4.5732000000000008</v>
      </c>
      <c r="K727" s="18"/>
      <c r="L727" s="6"/>
      <c r="M727" s="6"/>
      <c r="N727" s="41"/>
      <c r="O727" s="34">
        <f ca="1">J727/'Fixed inputs'!$D$69*(1/INDIRECT($H727))</f>
        <v>1.4862900000000001</v>
      </c>
      <c r="P727" s="35" t="str">
        <f>IF(L727="","",N727*INDEX(rngFXtoEUr,MATCH(L727,rngCurrencies,0))/INDEX('Fixed inputs'!$D$65:$D$69,MATCH($C727,'Fixed inputs'!$B$65:$B$69,0)))</f>
        <v/>
      </c>
      <c r="Q727" s="157">
        <f t="shared" ca="1" si="45"/>
        <v>1.4862900000000001</v>
      </c>
    </row>
    <row r="728" spans="2:17" x14ac:dyDescent="0.6">
      <c r="B728" s="5">
        <f>INDEX('Fixed inputs'!$I$8:$I$19,MATCH(F728,'Fixed inputs'!$J$8:$J$19,0))</f>
        <v>1</v>
      </c>
      <c r="C728" s="25" t="s">
        <v>67</v>
      </c>
      <c r="D728" s="26" t="s">
        <v>53</v>
      </c>
      <c r="E728" s="26">
        <v>2025</v>
      </c>
      <c r="F728" s="27" t="s">
        <v>134</v>
      </c>
      <c r="G728" s="18" t="s">
        <v>146</v>
      </c>
      <c r="H728" s="6" t="s">
        <v>92</v>
      </c>
      <c r="I728" s="6" t="s">
        <v>68</v>
      </c>
      <c r="J728" s="134">
        <v>7.980900000000001</v>
      </c>
      <c r="K728" s="18"/>
      <c r="L728" s="6"/>
      <c r="M728" s="6"/>
      <c r="N728" s="41"/>
      <c r="O728" s="34">
        <f ca="1">J728/'Fixed inputs'!$D$69*(1/INDIRECT($H728))</f>
        <v>2.5937925000000002</v>
      </c>
      <c r="P728" s="35" t="str">
        <f>IF(L728="","",N728*INDEX(rngFXtoEUr,MATCH(L728,rngCurrencies,0))/INDEX('Fixed inputs'!$D$65:$D$69,MATCH($C728,'Fixed inputs'!$B$65:$B$69,0)))</f>
        <v/>
      </c>
      <c r="Q728" s="157">
        <f t="shared" ref="Q728:Q759" ca="1" si="46">SUM(O728,P728)</f>
        <v>2.5937925000000002</v>
      </c>
    </row>
    <row r="729" spans="2:17" x14ac:dyDescent="0.6">
      <c r="B729" s="5">
        <f>INDEX('Fixed inputs'!$I$8:$I$19,MATCH(F729,'Fixed inputs'!$J$8:$J$19,0))</f>
        <v>2</v>
      </c>
      <c r="C729" s="25" t="s">
        <v>67</v>
      </c>
      <c r="D729" s="26" t="s">
        <v>53</v>
      </c>
      <c r="E729" s="26">
        <v>2025</v>
      </c>
      <c r="F729" s="27" t="s">
        <v>135</v>
      </c>
      <c r="G729" s="18" t="s">
        <v>146</v>
      </c>
      <c r="H729" s="6" t="s">
        <v>92</v>
      </c>
      <c r="I729" s="6" t="s">
        <v>68</v>
      </c>
      <c r="J729" s="134">
        <v>9.1464000000000016</v>
      </c>
      <c r="K729" s="18"/>
      <c r="L729" s="6"/>
      <c r="M729" s="6"/>
      <c r="N729" s="41"/>
      <c r="O729" s="34">
        <f ca="1">J729/'Fixed inputs'!$D$69*(1/INDIRECT($H729))</f>
        <v>2.9725800000000002</v>
      </c>
      <c r="P729" s="35" t="str">
        <f>IF(L729="","",N729*INDEX(rngFXtoEUr,MATCH(L729,rngCurrencies,0))/INDEX('Fixed inputs'!$D$65:$D$69,MATCH($C729,'Fixed inputs'!$B$65:$B$69,0)))</f>
        <v/>
      </c>
      <c r="Q729" s="157">
        <f t="shared" ca="1" si="46"/>
        <v>2.9725800000000002</v>
      </c>
    </row>
    <row r="730" spans="2:17" x14ac:dyDescent="0.6">
      <c r="B730" s="5">
        <f>INDEX('Fixed inputs'!$I$8:$I$19,MATCH(F730,'Fixed inputs'!$J$8:$J$19,0))</f>
        <v>3</v>
      </c>
      <c r="C730" s="25" t="s">
        <v>67</v>
      </c>
      <c r="D730" s="26" t="s">
        <v>53</v>
      </c>
      <c r="E730" s="26">
        <v>2025</v>
      </c>
      <c r="F730" s="27" t="s">
        <v>136</v>
      </c>
      <c r="G730" s="18" t="s">
        <v>146</v>
      </c>
      <c r="H730" s="6" t="s">
        <v>92</v>
      </c>
      <c r="I730" s="6" t="s">
        <v>68</v>
      </c>
      <c r="J730" s="134">
        <v>6.8597999999999999</v>
      </c>
      <c r="K730" s="18"/>
      <c r="L730" s="6"/>
      <c r="M730" s="6"/>
      <c r="N730" s="41"/>
      <c r="O730" s="34">
        <f ca="1">J730/'Fixed inputs'!$D$69*(1/INDIRECT($H730))</f>
        <v>2.2294349999999996</v>
      </c>
      <c r="P730" s="35" t="str">
        <f>IF(L730="","",N730*INDEX(rngFXtoEUr,MATCH(L730,rngCurrencies,0))/INDEX('Fixed inputs'!$D$65:$D$69,MATCH($C730,'Fixed inputs'!$B$65:$B$69,0)))</f>
        <v/>
      </c>
      <c r="Q730" s="157">
        <f t="shared" ca="1" si="46"/>
        <v>2.2294349999999996</v>
      </c>
    </row>
    <row r="731" spans="2:17" x14ac:dyDescent="0.6">
      <c r="B731" s="5">
        <f>INDEX('Fixed inputs'!$I$8:$I$19,MATCH(F731,'Fixed inputs'!$J$8:$J$19,0))</f>
        <v>4</v>
      </c>
      <c r="C731" s="25" t="s">
        <v>67</v>
      </c>
      <c r="D731" s="26" t="s">
        <v>53</v>
      </c>
      <c r="E731" s="26">
        <v>2025</v>
      </c>
      <c r="F731" s="27" t="s">
        <v>137</v>
      </c>
      <c r="G731" s="18" t="s">
        <v>146</v>
      </c>
      <c r="H731" s="6" t="s">
        <v>92</v>
      </c>
      <c r="I731" s="6" t="s">
        <v>68</v>
      </c>
      <c r="J731" s="134">
        <v>2.5641000000000003</v>
      </c>
      <c r="K731" s="18"/>
      <c r="L731" s="6"/>
      <c r="M731" s="6"/>
      <c r="N731" s="41"/>
      <c r="O731" s="34">
        <f ca="1">J731/'Fixed inputs'!$D$69*(1/INDIRECT($H731))</f>
        <v>0.83333250000000003</v>
      </c>
      <c r="P731" s="35" t="str">
        <f>IF(L731="","",N731*INDEX(rngFXtoEUr,MATCH(L731,rngCurrencies,0))/INDEX('Fixed inputs'!$D$65:$D$69,MATCH($C731,'Fixed inputs'!$B$65:$B$69,0)))</f>
        <v/>
      </c>
      <c r="Q731" s="157">
        <f t="shared" ca="1" si="46"/>
        <v>0.83333250000000003</v>
      </c>
    </row>
    <row r="732" spans="2:17" x14ac:dyDescent="0.6">
      <c r="B732" s="5">
        <f>INDEX('Fixed inputs'!$I$8:$I$19,MATCH(F732,'Fixed inputs'!$J$8:$J$19,0))</f>
        <v>5</v>
      </c>
      <c r="C732" s="25" t="s">
        <v>67</v>
      </c>
      <c r="D732" s="26" t="s">
        <v>53</v>
      </c>
      <c r="E732" s="26">
        <v>2025</v>
      </c>
      <c r="F732" s="27" t="s">
        <v>138</v>
      </c>
      <c r="G732" s="18" t="s">
        <v>146</v>
      </c>
      <c r="H732" s="6" t="s">
        <v>92</v>
      </c>
      <c r="I732" s="6" t="s">
        <v>68</v>
      </c>
      <c r="J732" s="134">
        <v>0.19980000000000003</v>
      </c>
      <c r="K732" s="18"/>
      <c r="L732" s="6"/>
      <c r="M732" s="6"/>
      <c r="N732" s="41"/>
      <c r="O732" s="34">
        <f ca="1">J732/'Fixed inputs'!$D$69*(1/INDIRECT($H732))</f>
        <v>6.4935000000000007E-2</v>
      </c>
      <c r="P732" s="35" t="str">
        <f>IF(L732="","",N732*INDEX(rngFXtoEUr,MATCH(L732,rngCurrencies,0))/INDEX('Fixed inputs'!$D$65:$D$69,MATCH($C732,'Fixed inputs'!$B$65:$B$69,0)))</f>
        <v/>
      </c>
      <c r="Q732" s="157">
        <f t="shared" ca="1" si="46"/>
        <v>6.4935000000000007E-2</v>
      </c>
    </row>
    <row r="733" spans="2:17" x14ac:dyDescent="0.6">
      <c r="B733" s="5">
        <f>INDEX('Fixed inputs'!$I$8:$I$19,MATCH(F733,'Fixed inputs'!$J$8:$J$19,0))</f>
        <v>6</v>
      </c>
      <c r="C733" s="25" t="s">
        <v>67</v>
      </c>
      <c r="D733" s="26" t="s">
        <v>53</v>
      </c>
      <c r="E733" s="26">
        <v>2025</v>
      </c>
      <c r="F733" s="27" t="s">
        <v>139</v>
      </c>
      <c r="G733" s="18" t="s">
        <v>146</v>
      </c>
      <c r="H733" s="6" t="s">
        <v>92</v>
      </c>
      <c r="I733" s="6" t="s">
        <v>68</v>
      </c>
      <c r="J733" s="134">
        <v>0.19980000000000003</v>
      </c>
      <c r="K733" s="18"/>
      <c r="L733" s="6"/>
      <c r="M733" s="6"/>
      <c r="N733" s="41"/>
      <c r="O733" s="34">
        <f ca="1">J733/'Fixed inputs'!$D$69*(1/INDIRECT($H733))</f>
        <v>6.4935000000000007E-2</v>
      </c>
      <c r="P733" s="35" t="str">
        <f>IF(L733="","",N733*INDEX(rngFXtoEUr,MATCH(L733,rngCurrencies,0))/INDEX('Fixed inputs'!$D$65:$D$69,MATCH($C733,'Fixed inputs'!$B$65:$B$69,0)))</f>
        <v/>
      </c>
      <c r="Q733" s="157">
        <f t="shared" ca="1" si="46"/>
        <v>6.4935000000000007E-2</v>
      </c>
    </row>
    <row r="734" spans="2:17" x14ac:dyDescent="0.6">
      <c r="B734" s="5">
        <f>INDEX('Fixed inputs'!$I$8:$I$19,MATCH(F734,'Fixed inputs'!$J$8:$J$19,0))</f>
        <v>7</v>
      </c>
      <c r="C734" s="25" t="s">
        <v>67</v>
      </c>
      <c r="D734" s="26" t="s">
        <v>53</v>
      </c>
      <c r="E734" s="26">
        <v>2025</v>
      </c>
      <c r="F734" s="27" t="s">
        <v>140</v>
      </c>
      <c r="G734" s="18" t="s">
        <v>146</v>
      </c>
      <c r="H734" s="6" t="s">
        <v>92</v>
      </c>
      <c r="I734" s="6" t="s">
        <v>68</v>
      </c>
      <c r="J734" s="134">
        <v>0.19980000000000003</v>
      </c>
      <c r="K734" s="18"/>
      <c r="L734" s="6"/>
      <c r="M734" s="6"/>
      <c r="N734" s="41"/>
      <c r="O734" s="34">
        <f ca="1">J734/'Fixed inputs'!$D$69*(1/INDIRECT($H734))</f>
        <v>6.4935000000000007E-2</v>
      </c>
      <c r="P734" s="35" t="str">
        <f>IF(L734="","",N734*INDEX(rngFXtoEUr,MATCH(L734,rngCurrencies,0))/INDEX('Fixed inputs'!$D$65:$D$69,MATCH($C734,'Fixed inputs'!$B$65:$B$69,0)))</f>
        <v/>
      </c>
      <c r="Q734" s="157">
        <f t="shared" ca="1" si="46"/>
        <v>6.4935000000000007E-2</v>
      </c>
    </row>
    <row r="735" spans="2:17" x14ac:dyDescent="0.6">
      <c r="B735" s="5">
        <f>INDEX('Fixed inputs'!$I$8:$I$19,MATCH(F735,'Fixed inputs'!$J$8:$J$19,0))</f>
        <v>8</v>
      </c>
      <c r="C735" s="25" t="s">
        <v>67</v>
      </c>
      <c r="D735" s="26" t="s">
        <v>53</v>
      </c>
      <c r="E735" s="26">
        <v>2025</v>
      </c>
      <c r="F735" s="27" t="s">
        <v>141</v>
      </c>
      <c r="G735" s="18" t="s">
        <v>146</v>
      </c>
      <c r="H735" s="6" t="s">
        <v>92</v>
      </c>
      <c r="I735" s="6" t="s">
        <v>68</v>
      </c>
      <c r="J735" s="134">
        <v>0.19980000000000003</v>
      </c>
      <c r="K735" s="18"/>
      <c r="L735" s="6"/>
      <c r="M735" s="6"/>
      <c r="N735" s="41"/>
      <c r="O735" s="34">
        <f ca="1">J735/'Fixed inputs'!$D$69*(1/INDIRECT($H735))</f>
        <v>6.4935000000000007E-2</v>
      </c>
      <c r="P735" s="35" t="str">
        <f>IF(L735="","",N735*INDEX(rngFXtoEUr,MATCH(L735,rngCurrencies,0))/INDEX('Fixed inputs'!$D$65:$D$69,MATCH($C735,'Fixed inputs'!$B$65:$B$69,0)))</f>
        <v/>
      </c>
      <c r="Q735" s="157">
        <f t="shared" ca="1" si="46"/>
        <v>6.4935000000000007E-2</v>
      </c>
    </row>
    <row r="736" spans="2:17" x14ac:dyDescent="0.6">
      <c r="B736" s="5">
        <f>INDEX('Fixed inputs'!$I$8:$I$19,MATCH(F736,'Fixed inputs'!$J$8:$J$19,0))</f>
        <v>9</v>
      </c>
      <c r="C736" s="25" t="s">
        <v>67</v>
      </c>
      <c r="D736" s="26" t="s">
        <v>53</v>
      </c>
      <c r="E736" s="26">
        <v>2025</v>
      </c>
      <c r="F736" s="27" t="s">
        <v>142</v>
      </c>
      <c r="G736" s="18" t="s">
        <v>146</v>
      </c>
      <c r="H736" s="6" t="s">
        <v>92</v>
      </c>
      <c r="I736" s="6" t="s">
        <v>68</v>
      </c>
      <c r="J736" s="134">
        <v>0.19980000000000003</v>
      </c>
      <c r="K736" s="18"/>
      <c r="L736" s="6"/>
      <c r="M736" s="6"/>
      <c r="N736" s="41"/>
      <c r="O736" s="34">
        <f ca="1">J736/'Fixed inputs'!$D$69*(1/INDIRECT($H736))</f>
        <v>6.4935000000000007E-2</v>
      </c>
      <c r="P736" s="35" t="str">
        <f>IF(L736="","",N736*INDEX(rngFXtoEUr,MATCH(L736,rngCurrencies,0))/INDEX('Fixed inputs'!$D$65:$D$69,MATCH($C736,'Fixed inputs'!$B$65:$B$69,0)))</f>
        <v/>
      </c>
      <c r="Q736" s="157">
        <f t="shared" ca="1" si="46"/>
        <v>6.4935000000000007E-2</v>
      </c>
    </row>
    <row r="737" spans="2:17" x14ac:dyDescent="0.6">
      <c r="B737" s="5">
        <f>INDEX('Fixed inputs'!$I$8:$I$19,MATCH(F737,'Fixed inputs'!$J$8:$J$19,0))</f>
        <v>10</v>
      </c>
      <c r="C737" s="25" t="s">
        <v>67</v>
      </c>
      <c r="D737" s="26" t="s">
        <v>53</v>
      </c>
      <c r="E737" s="26">
        <v>2025</v>
      </c>
      <c r="F737" s="27" t="s">
        <v>143</v>
      </c>
      <c r="G737" s="18" t="s">
        <v>146</v>
      </c>
      <c r="H737" s="6" t="s">
        <v>92</v>
      </c>
      <c r="I737" s="6" t="s">
        <v>68</v>
      </c>
      <c r="J737" s="134">
        <v>2.5752000000000002</v>
      </c>
      <c r="K737" s="18"/>
      <c r="L737" s="6"/>
      <c r="M737" s="6"/>
      <c r="N737" s="41"/>
      <c r="O737" s="34">
        <f ca="1">J737/'Fixed inputs'!$D$69*(1/INDIRECT($H737))</f>
        <v>0.83694000000000002</v>
      </c>
      <c r="P737" s="35" t="str">
        <f>IF(L737="","",N737*INDEX(rngFXtoEUr,MATCH(L737,rngCurrencies,0))/INDEX('Fixed inputs'!$D$65:$D$69,MATCH($C737,'Fixed inputs'!$B$65:$B$69,0)))</f>
        <v/>
      </c>
      <c r="Q737" s="157">
        <f t="shared" ca="1" si="46"/>
        <v>0.83694000000000002</v>
      </c>
    </row>
    <row r="738" spans="2:17" x14ac:dyDescent="0.6">
      <c r="B738" s="5">
        <f>INDEX('Fixed inputs'!$I$8:$I$19,MATCH(F738,'Fixed inputs'!$J$8:$J$19,0))</f>
        <v>11</v>
      </c>
      <c r="C738" s="25" t="s">
        <v>67</v>
      </c>
      <c r="D738" s="26" t="s">
        <v>53</v>
      </c>
      <c r="E738" s="26">
        <v>2025</v>
      </c>
      <c r="F738" s="27" t="s">
        <v>144</v>
      </c>
      <c r="G738" s="18" t="s">
        <v>146</v>
      </c>
      <c r="H738" s="6" t="s">
        <v>92</v>
      </c>
      <c r="I738" s="6" t="s">
        <v>68</v>
      </c>
      <c r="J738" s="134">
        <v>2.5752000000000002</v>
      </c>
      <c r="K738" s="18"/>
      <c r="L738" s="6"/>
      <c r="M738" s="6"/>
      <c r="N738" s="41"/>
      <c r="O738" s="34">
        <f ca="1">J738/'Fixed inputs'!$D$69*(1/INDIRECT($H738))</f>
        <v>0.83694000000000002</v>
      </c>
      <c r="P738" s="35" t="str">
        <f>IF(L738="","",N738*INDEX(rngFXtoEUr,MATCH(L738,rngCurrencies,0))/INDEX('Fixed inputs'!$D$65:$D$69,MATCH($C738,'Fixed inputs'!$B$65:$B$69,0)))</f>
        <v/>
      </c>
      <c r="Q738" s="157">
        <f t="shared" ca="1" si="46"/>
        <v>0.83694000000000002</v>
      </c>
    </row>
    <row r="739" spans="2:17" x14ac:dyDescent="0.6">
      <c r="B739" s="5">
        <f>INDEX('Fixed inputs'!$I$8:$I$19,MATCH(F739,'Fixed inputs'!$J$8:$J$19,0))</f>
        <v>12</v>
      </c>
      <c r="C739" s="25" t="s">
        <v>67</v>
      </c>
      <c r="D739" s="26" t="s">
        <v>53</v>
      </c>
      <c r="E739" s="26">
        <v>2025</v>
      </c>
      <c r="F739" s="27" t="s">
        <v>145</v>
      </c>
      <c r="G739" s="18" t="s">
        <v>146</v>
      </c>
      <c r="H739" s="6" t="s">
        <v>92</v>
      </c>
      <c r="I739" s="6" t="s">
        <v>68</v>
      </c>
      <c r="J739" s="134">
        <v>4.5843000000000007</v>
      </c>
      <c r="K739" s="18"/>
      <c r="L739" s="6"/>
      <c r="M739" s="6"/>
      <c r="N739" s="41"/>
      <c r="O739" s="34">
        <f ca="1">J739/'Fixed inputs'!$D$69*(1/INDIRECT($H739))</f>
        <v>1.4898975000000001</v>
      </c>
      <c r="P739" s="35" t="str">
        <f>IF(L739="","",N739*INDEX(rngFXtoEUr,MATCH(L739,rngCurrencies,0))/INDEX('Fixed inputs'!$D$65:$D$69,MATCH($C739,'Fixed inputs'!$B$65:$B$69,0)))</f>
        <v/>
      </c>
      <c r="Q739" s="157">
        <f t="shared" ca="1" si="46"/>
        <v>1.4898975000000001</v>
      </c>
    </row>
    <row r="740" spans="2:17" x14ac:dyDescent="0.6">
      <c r="B740" s="5">
        <f>INDEX('Fixed inputs'!$I$8:$I$19,MATCH(F740,'Fixed inputs'!$J$8:$J$19,0))</f>
        <v>1</v>
      </c>
      <c r="C740" s="25" t="s">
        <v>67</v>
      </c>
      <c r="D740" s="26" t="s">
        <v>53</v>
      </c>
      <c r="E740" s="26">
        <v>2026</v>
      </c>
      <c r="F740" s="27" t="s">
        <v>134</v>
      </c>
      <c r="G740" s="18" t="s">
        <v>146</v>
      </c>
      <c r="H740" s="6" t="s">
        <v>92</v>
      </c>
      <c r="I740" s="6" t="s">
        <v>68</v>
      </c>
      <c r="J740" s="134">
        <v>8.0031000000000017</v>
      </c>
      <c r="K740" s="18"/>
      <c r="L740" s="6"/>
      <c r="M740" s="6"/>
      <c r="N740" s="41"/>
      <c r="O740" s="34">
        <f ca="1">J740/'Fixed inputs'!$D$69*(1/INDIRECT($H740))</f>
        <v>2.6010075000000001</v>
      </c>
      <c r="P740" s="35" t="str">
        <f>IF(L740="","",N740*INDEX(rngFXtoEUr,MATCH(L740,rngCurrencies,0))/INDEX('Fixed inputs'!$D$65:$D$69,MATCH($C740,'Fixed inputs'!$B$65:$B$69,0)))</f>
        <v/>
      </c>
      <c r="Q740" s="157">
        <f t="shared" ca="1" si="46"/>
        <v>2.6010075000000001</v>
      </c>
    </row>
    <row r="741" spans="2:17" x14ac:dyDescent="0.6">
      <c r="B741" s="5">
        <f>INDEX('Fixed inputs'!$I$8:$I$19,MATCH(F741,'Fixed inputs'!$J$8:$J$19,0))</f>
        <v>2</v>
      </c>
      <c r="C741" s="25" t="s">
        <v>67</v>
      </c>
      <c r="D741" s="26" t="s">
        <v>53</v>
      </c>
      <c r="E741" s="26">
        <v>2026</v>
      </c>
      <c r="F741" s="27" t="s">
        <v>135</v>
      </c>
      <c r="G741" s="18" t="s">
        <v>146</v>
      </c>
      <c r="H741" s="6" t="s">
        <v>92</v>
      </c>
      <c r="I741" s="6" t="s">
        <v>68</v>
      </c>
      <c r="J741" s="134">
        <v>9.1686000000000014</v>
      </c>
      <c r="K741" s="18"/>
      <c r="L741" s="6"/>
      <c r="M741" s="6"/>
      <c r="N741" s="41"/>
      <c r="O741" s="34">
        <f ca="1">J741/'Fixed inputs'!$D$69*(1/INDIRECT($H741))</f>
        <v>2.9797950000000002</v>
      </c>
      <c r="P741" s="35" t="str">
        <f>IF(L741="","",N741*INDEX(rngFXtoEUr,MATCH(L741,rngCurrencies,0))/INDEX('Fixed inputs'!$D$65:$D$69,MATCH($C741,'Fixed inputs'!$B$65:$B$69,0)))</f>
        <v/>
      </c>
      <c r="Q741" s="157">
        <f t="shared" ca="1" si="46"/>
        <v>2.9797950000000002</v>
      </c>
    </row>
    <row r="742" spans="2:17" x14ac:dyDescent="0.6">
      <c r="B742" s="5">
        <f>INDEX('Fixed inputs'!$I$8:$I$19,MATCH(F742,'Fixed inputs'!$J$8:$J$19,0))</f>
        <v>3</v>
      </c>
      <c r="C742" s="25" t="s">
        <v>67</v>
      </c>
      <c r="D742" s="26" t="s">
        <v>53</v>
      </c>
      <c r="E742" s="26">
        <v>2026</v>
      </c>
      <c r="F742" s="27" t="s">
        <v>136</v>
      </c>
      <c r="G742" s="18" t="s">
        <v>146</v>
      </c>
      <c r="H742" s="6" t="s">
        <v>92</v>
      </c>
      <c r="I742" s="6" t="s">
        <v>68</v>
      </c>
      <c r="J742" s="134">
        <v>6.8709000000000007</v>
      </c>
      <c r="K742" s="18"/>
      <c r="L742" s="6"/>
      <c r="M742" s="6"/>
      <c r="N742" s="41"/>
      <c r="O742" s="34">
        <f ca="1">J742/'Fixed inputs'!$D$69*(1/INDIRECT($H742))</f>
        <v>2.2330425000000003</v>
      </c>
      <c r="P742" s="35" t="str">
        <f>IF(L742="","",N742*INDEX(rngFXtoEUr,MATCH(L742,rngCurrencies,0))/INDEX('Fixed inputs'!$D$65:$D$69,MATCH($C742,'Fixed inputs'!$B$65:$B$69,0)))</f>
        <v/>
      </c>
      <c r="Q742" s="157">
        <f t="shared" ca="1" si="46"/>
        <v>2.2330425000000003</v>
      </c>
    </row>
    <row r="743" spans="2:17" x14ac:dyDescent="0.6">
      <c r="B743" s="5">
        <f>INDEX('Fixed inputs'!$I$8:$I$19,MATCH(F743,'Fixed inputs'!$J$8:$J$19,0))</f>
        <v>4</v>
      </c>
      <c r="C743" s="25" t="s">
        <v>67</v>
      </c>
      <c r="D743" s="26" t="s">
        <v>53</v>
      </c>
      <c r="E743" s="26">
        <v>2026</v>
      </c>
      <c r="F743" s="27" t="s">
        <v>137</v>
      </c>
      <c r="G743" s="18" t="s">
        <v>146</v>
      </c>
      <c r="H743" s="6" t="s">
        <v>92</v>
      </c>
      <c r="I743" s="6" t="s">
        <v>68</v>
      </c>
      <c r="J743" s="134">
        <v>2.5752000000000002</v>
      </c>
      <c r="K743" s="18"/>
      <c r="L743" s="6"/>
      <c r="M743" s="6"/>
      <c r="N743" s="41"/>
      <c r="O743" s="34">
        <f ca="1">J743/'Fixed inputs'!$D$69*(1/INDIRECT($H743))</f>
        <v>0.83694000000000002</v>
      </c>
      <c r="P743" s="35" t="str">
        <f>IF(L743="","",N743*INDEX(rngFXtoEUr,MATCH(L743,rngCurrencies,0))/INDEX('Fixed inputs'!$D$65:$D$69,MATCH($C743,'Fixed inputs'!$B$65:$B$69,0)))</f>
        <v/>
      </c>
      <c r="Q743" s="157">
        <f t="shared" ca="1" si="46"/>
        <v>0.83694000000000002</v>
      </c>
    </row>
    <row r="744" spans="2:17" x14ac:dyDescent="0.6">
      <c r="B744" s="5">
        <f>INDEX('Fixed inputs'!$I$8:$I$19,MATCH(F744,'Fixed inputs'!$J$8:$J$19,0))</f>
        <v>5</v>
      </c>
      <c r="C744" s="25" t="s">
        <v>67</v>
      </c>
      <c r="D744" s="26" t="s">
        <v>53</v>
      </c>
      <c r="E744" s="26">
        <v>2026</v>
      </c>
      <c r="F744" s="27" t="s">
        <v>138</v>
      </c>
      <c r="G744" s="18" t="s">
        <v>146</v>
      </c>
      <c r="H744" s="6" t="s">
        <v>92</v>
      </c>
      <c r="I744" s="6" t="s">
        <v>68</v>
      </c>
      <c r="J744" s="134">
        <v>0.19980000000000003</v>
      </c>
      <c r="K744" s="18"/>
      <c r="L744" s="6"/>
      <c r="M744" s="6"/>
      <c r="N744" s="41"/>
      <c r="O744" s="34">
        <f ca="1">J744/'Fixed inputs'!$D$69*(1/INDIRECT($H744))</f>
        <v>6.4935000000000007E-2</v>
      </c>
      <c r="P744" s="35" t="str">
        <f>IF(L744="","",N744*INDEX(rngFXtoEUr,MATCH(L744,rngCurrencies,0))/INDEX('Fixed inputs'!$D$65:$D$69,MATCH($C744,'Fixed inputs'!$B$65:$B$69,0)))</f>
        <v/>
      </c>
      <c r="Q744" s="157">
        <f t="shared" ca="1" si="46"/>
        <v>6.4935000000000007E-2</v>
      </c>
    </row>
    <row r="745" spans="2:17" x14ac:dyDescent="0.6">
      <c r="B745" s="5">
        <f>INDEX('Fixed inputs'!$I$8:$I$19,MATCH(F745,'Fixed inputs'!$J$8:$J$19,0))</f>
        <v>6</v>
      </c>
      <c r="C745" s="25" t="s">
        <v>67</v>
      </c>
      <c r="D745" s="26" t="s">
        <v>53</v>
      </c>
      <c r="E745" s="26">
        <v>2026</v>
      </c>
      <c r="F745" s="27" t="s">
        <v>139</v>
      </c>
      <c r="G745" s="18" t="s">
        <v>146</v>
      </c>
      <c r="H745" s="6" t="s">
        <v>92</v>
      </c>
      <c r="I745" s="6" t="s">
        <v>68</v>
      </c>
      <c r="J745" s="134">
        <v>0.19980000000000003</v>
      </c>
      <c r="K745" s="18"/>
      <c r="L745" s="6"/>
      <c r="M745" s="6"/>
      <c r="N745" s="41"/>
      <c r="O745" s="34">
        <f ca="1">J745/'Fixed inputs'!$D$69*(1/INDIRECT($H745))</f>
        <v>6.4935000000000007E-2</v>
      </c>
      <c r="P745" s="35" t="str">
        <f>IF(L745="","",N745*INDEX(rngFXtoEUr,MATCH(L745,rngCurrencies,0))/INDEX('Fixed inputs'!$D$65:$D$69,MATCH($C745,'Fixed inputs'!$B$65:$B$69,0)))</f>
        <v/>
      </c>
      <c r="Q745" s="157">
        <f t="shared" ca="1" si="46"/>
        <v>6.4935000000000007E-2</v>
      </c>
    </row>
    <row r="746" spans="2:17" x14ac:dyDescent="0.6">
      <c r="B746" s="5">
        <f>INDEX('Fixed inputs'!$I$8:$I$19,MATCH(F746,'Fixed inputs'!$J$8:$J$19,0))</f>
        <v>7</v>
      </c>
      <c r="C746" s="25" t="s">
        <v>67</v>
      </c>
      <c r="D746" s="26" t="s">
        <v>53</v>
      </c>
      <c r="E746" s="26">
        <v>2026</v>
      </c>
      <c r="F746" s="27" t="s">
        <v>140</v>
      </c>
      <c r="G746" s="18" t="s">
        <v>146</v>
      </c>
      <c r="H746" s="6" t="s">
        <v>92</v>
      </c>
      <c r="I746" s="6" t="s">
        <v>68</v>
      </c>
      <c r="J746" s="134">
        <v>0.19980000000000003</v>
      </c>
      <c r="K746" s="18"/>
      <c r="L746" s="6"/>
      <c r="M746" s="6"/>
      <c r="N746" s="41"/>
      <c r="O746" s="34">
        <f ca="1">J746/'Fixed inputs'!$D$69*(1/INDIRECT($H746))</f>
        <v>6.4935000000000007E-2</v>
      </c>
      <c r="P746" s="35" t="str">
        <f>IF(L746="","",N746*INDEX(rngFXtoEUr,MATCH(L746,rngCurrencies,0))/INDEX('Fixed inputs'!$D$65:$D$69,MATCH($C746,'Fixed inputs'!$B$65:$B$69,0)))</f>
        <v/>
      </c>
      <c r="Q746" s="157">
        <f t="shared" ca="1" si="46"/>
        <v>6.4935000000000007E-2</v>
      </c>
    </row>
    <row r="747" spans="2:17" x14ac:dyDescent="0.6">
      <c r="B747" s="5">
        <f>INDEX('Fixed inputs'!$I$8:$I$19,MATCH(F747,'Fixed inputs'!$J$8:$J$19,0))</f>
        <v>8</v>
      </c>
      <c r="C747" s="25" t="s">
        <v>67</v>
      </c>
      <c r="D747" s="26" t="s">
        <v>53</v>
      </c>
      <c r="E747" s="26">
        <v>2026</v>
      </c>
      <c r="F747" s="27" t="s">
        <v>141</v>
      </c>
      <c r="G747" s="18" t="s">
        <v>146</v>
      </c>
      <c r="H747" s="6" t="s">
        <v>92</v>
      </c>
      <c r="I747" s="6" t="s">
        <v>68</v>
      </c>
      <c r="J747" s="134">
        <v>0.19980000000000003</v>
      </c>
      <c r="K747" s="18"/>
      <c r="L747" s="6"/>
      <c r="M747" s="6"/>
      <c r="N747" s="41"/>
      <c r="O747" s="34">
        <f ca="1">J747/'Fixed inputs'!$D$69*(1/INDIRECT($H747))</f>
        <v>6.4935000000000007E-2</v>
      </c>
      <c r="P747" s="35" t="str">
        <f>IF(L747="","",N747*INDEX(rngFXtoEUr,MATCH(L747,rngCurrencies,0))/INDEX('Fixed inputs'!$D$65:$D$69,MATCH($C747,'Fixed inputs'!$B$65:$B$69,0)))</f>
        <v/>
      </c>
      <c r="Q747" s="157">
        <f t="shared" ca="1" si="46"/>
        <v>6.4935000000000007E-2</v>
      </c>
    </row>
    <row r="748" spans="2:17" x14ac:dyDescent="0.6">
      <c r="B748" s="5">
        <f>INDEX('Fixed inputs'!$I$8:$I$19,MATCH(F748,'Fixed inputs'!$J$8:$J$19,0))</f>
        <v>9</v>
      </c>
      <c r="C748" s="25" t="s">
        <v>67</v>
      </c>
      <c r="D748" s="26" t="s">
        <v>53</v>
      </c>
      <c r="E748" s="26">
        <v>2026</v>
      </c>
      <c r="F748" s="27" t="s">
        <v>142</v>
      </c>
      <c r="G748" s="18" t="s">
        <v>146</v>
      </c>
      <c r="H748" s="6" t="s">
        <v>92</v>
      </c>
      <c r="I748" s="6" t="s">
        <v>68</v>
      </c>
      <c r="J748" s="134">
        <v>0.19980000000000003</v>
      </c>
      <c r="K748" s="18"/>
      <c r="L748" s="6"/>
      <c r="M748" s="6"/>
      <c r="N748" s="41"/>
      <c r="O748" s="34">
        <f ca="1">J748/'Fixed inputs'!$D$69*(1/INDIRECT($H748))</f>
        <v>6.4935000000000007E-2</v>
      </c>
      <c r="P748" s="35" t="str">
        <f>IF(L748="","",N748*INDEX(rngFXtoEUr,MATCH(L748,rngCurrencies,0))/INDEX('Fixed inputs'!$D$65:$D$69,MATCH($C748,'Fixed inputs'!$B$65:$B$69,0)))</f>
        <v/>
      </c>
      <c r="Q748" s="157">
        <f t="shared" ca="1" si="46"/>
        <v>6.4935000000000007E-2</v>
      </c>
    </row>
    <row r="749" spans="2:17" x14ac:dyDescent="0.6">
      <c r="B749" s="5">
        <f>INDEX('Fixed inputs'!$I$8:$I$19,MATCH(F749,'Fixed inputs'!$J$8:$J$19,0))</f>
        <v>10</v>
      </c>
      <c r="C749" s="25" t="s">
        <v>67</v>
      </c>
      <c r="D749" s="26" t="s">
        <v>53</v>
      </c>
      <c r="E749" s="26">
        <v>2026</v>
      </c>
      <c r="F749" s="27" t="s">
        <v>143</v>
      </c>
      <c r="G749" s="18" t="s">
        <v>146</v>
      </c>
      <c r="H749" s="6" t="s">
        <v>92</v>
      </c>
      <c r="I749" s="6" t="s">
        <v>68</v>
      </c>
      <c r="J749" s="134">
        <v>2.5752000000000002</v>
      </c>
      <c r="K749" s="18"/>
      <c r="L749" s="6"/>
      <c r="M749" s="6"/>
      <c r="N749" s="41"/>
      <c r="O749" s="34">
        <f ca="1">J749/'Fixed inputs'!$D$69*(1/INDIRECT($H749))</f>
        <v>0.83694000000000002</v>
      </c>
      <c r="P749" s="35" t="str">
        <f>IF(L749="","",N749*INDEX(rngFXtoEUr,MATCH(L749,rngCurrencies,0))/INDEX('Fixed inputs'!$D$65:$D$69,MATCH($C749,'Fixed inputs'!$B$65:$B$69,0)))</f>
        <v/>
      </c>
      <c r="Q749" s="157">
        <f t="shared" ca="1" si="46"/>
        <v>0.83694000000000002</v>
      </c>
    </row>
    <row r="750" spans="2:17" x14ac:dyDescent="0.6">
      <c r="B750" s="5">
        <f>INDEX('Fixed inputs'!$I$8:$I$19,MATCH(F750,'Fixed inputs'!$J$8:$J$19,0))</f>
        <v>11</v>
      </c>
      <c r="C750" s="25" t="s">
        <v>67</v>
      </c>
      <c r="D750" s="26" t="s">
        <v>53</v>
      </c>
      <c r="E750" s="26">
        <v>2026</v>
      </c>
      <c r="F750" s="27" t="s">
        <v>144</v>
      </c>
      <c r="G750" s="18" t="s">
        <v>146</v>
      </c>
      <c r="H750" s="6" t="s">
        <v>92</v>
      </c>
      <c r="I750" s="6" t="s">
        <v>68</v>
      </c>
      <c r="J750" s="134">
        <v>2.5752000000000002</v>
      </c>
      <c r="K750" s="18"/>
      <c r="L750" s="6"/>
      <c r="M750" s="6"/>
      <c r="N750" s="41"/>
      <c r="O750" s="34">
        <f ca="1">J750/'Fixed inputs'!$D$69*(1/INDIRECT($H750))</f>
        <v>0.83694000000000002</v>
      </c>
      <c r="P750" s="35" t="str">
        <f>IF(L750="","",N750*INDEX(rngFXtoEUr,MATCH(L750,rngCurrencies,0))/INDEX('Fixed inputs'!$D$65:$D$69,MATCH($C750,'Fixed inputs'!$B$65:$B$69,0)))</f>
        <v/>
      </c>
      <c r="Q750" s="157">
        <f t="shared" ca="1" si="46"/>
        <v>0.83694000000000002</v>
      </c>
    </row>
    <row r="751" spans="2:17" x14ac:dyDescent="0.6">
      <c r="B751" s="5">
        <f>INDEX('Fixed inputs'!$I$8:$I$19,MATCH(F751,'Fixed inputs'!$J$8:$J$19,0))</f>
        <v>12</v>
      </c>
      <c r="C751" s="25" t="s">
        <v>67</v>
      </c>
      <c r="D751" s="26" t="s">
        <v>53</v>
      </c>
      <c r="E751" s="26">
        <v>2026</v>
      </c>
      <c r="F751" s="27" t="s">
        <v>145</v>
      </c>
      <c r="G751" s="18" t="s">
        <v>146</v>
      </c>
      <c r="H751" s="6" t="s">
        <v>92</v>
      </c>
      <c r="I751" s="6" t="s">
        <v>68</v>
      </c>
      <c r="J751" s="134">
        <v>4.5843000000000007</v>
      </c>
      <c r="K751" s="18"/>
      <c r="L751" s="6"/>
      <c r="M751" s="6"/>
      <c r="N751" s="41"/>
      <c r="O751" s="34">
        <f ca="1">J751/'Fixed inputs'!$D$69*(1/INDIRECT($H751))</f>
        <v>1.4898975000000001</v>
      </c>
      <c r="P751" s="35" t="str">
        <f>IF(L751="","",N751*INDEX(rngFXtoEUr,MATCH(L751,rngCurrencies,0))/INDEX('Fixed inputs'!$D$65:$D$69,MATCH($C751,'Fixed inputs'!$B$65:$B$69,0)))</f>
        <v/>
      </c>
      <c r="Q751" s="157">
        <f t="shared" ca="1" si="46"/>
        <v>1.4898975000000001</v>
      </c>
    </row>
    <row r="752" spans="2:17" x14ac:dyDescent="0.6">
      <c r="B752" s="5">
        <f>INDEX('Fixed inputs'!$I$8:$I$19,MATCH(F752,'Fixed inputs'!$J$8:$J$19,0))</f>
        <v>1</v>
      </c>
      <c r="C752" s="25" t="s">
        <v>67</v>
      </c>
      <c r="D752" s="26" t="s">
        <v>53</v>
      </c>
      <c r="E752" s="26">
        <v>2027</v>
      </c>
      <c r="F752" s="27" t="s">
        <v>134</v>
      </c>
      <c r="G752" s="18" t="s">
        <v>146</v>
      </c>
      <c r="H752" s="6" t="s">
        <v>92</v>
      </c>
      <c r="I752" s="6" t="s">
        <v>68</v>
      </c>
      <c r="J752" s="134">
        <v>8.0031000000000017</v>
      </c>
      <c r="K752" s="18"/>
      <c r="L752" s="6"/>
      <c r="M752" s="6"/>
      <c r="N752" s="41"/>
      <c r="O752" s="34">
        <f ca="1">J752/'Fixed inputs'!$D$69*(1/INDIRECT($H752))</f>
        <v>2.6010075000000001</v>
      </c>
      <c r="P752" s="35" t="str">
        <f>IF(L752="","",N752*INDEX(rngFXtoEUr,MATCH(L752,rngCurrencies,0))/INDEX('Fixed inputs'!$D$65:$D$69,MATCH($C752,'Fixed inputs'!$B$65:$B$69,0)))</f>
        <v/>
      </c>
      <c r="Q752" s="157">
        <f t="shared" ca="1" si="46"/>
        <v>2.6010075000000001</v>
      </c>
    </row>
    <row r="753" spans="2:19" x14ac:dyDescent="0.6">
      <c r="B753" s="5">
        <f>INDEX('Fixed inputs'!$I$8:$I$19,MATCH(F753,'Fixed inputs'!$J$8:$J$19,0))</f>
        <v>2</v>
      </c>
      <c r="C753" s="25" t="s">
        <v>67</v>
      </c>
      <c r="D753" s="26" t="s">
        <v>53</v>
      </c>
      <c r="E753" s="26">
        <v>2027</v>
      </c>
      <c r="F753" s="27" t="s">
        <v>135</v>
      </c>
      <c r="G753" s="18" t="s">
        <v>146</v>
      </c>
      <c r="H753" s="6" t="s">
        <v>92</v>
      </c>
      <c r="I753" s="6" t="s">
        <v>68</v>
      </c>
      <c r="J753" s="134">
        <v>9.1686000000000014</v>
      </c>
      <c r="K753" s="18"/>
      <c r="L753" s="6"/>
      <c r="M753" s="6"/>
      <c r="N753" s="41"/>
      <c r="O753" s="34">
        <f ca="1">J753/'Fixed inputs'!$D$69*(1/INDIRECT($H753))</f>
        <v>2.9797950000000002</v>
      </c>
      <c r="P753" s="35" t="str">
        <f>IF(L753="","",N753*INDEX(rngFXtoEUr,MATCH(L753,rngCurrencies,0))/INDEX('Fixed inputs'!$D$65:$D$69,MATCH($C753,'Fixed inputs'!$B$65:$B$69,0)))</f>
        <v/>
      </c>
      <c r="Q753" s="157">
        <f t="shared" ca="1" si="46"/>
        <v>2.9797950000000002</v>
      </c>
    </row>
    <row r="754" spans="2:19" x14ac:dyDescent="0.6">
      <c r="B754" s="5">
        <f>INDEX('Fixed inputs'!$I$8:$I$19,MATCH(F754,'Fixed inputs'!$J$8:$J$19,0))</f>
        <v>3</v>
      </c>
      <c r="C754" s="25" t="s">
        <v>67</v>
      </c>
      <c r="D754" s="26" t="s">
        <v>53</v>
      </c>
      <c r="E754" s="26">
        <v>2027</v>
      </c>
      <c r="F754" s="27" t="s">
        <v>136</v>
      </c>
      <c r="G754" s="18" t="s">
        <v>146</v>
      </c>
      <c r="H754" s="6" t="s">
        <v>92</v>
      </c>
      <c r="I754" s="6" t="s">
        <v>68</v>
      </c>
      <c r="J754" s="134">
        <v>6.8709000000000007</v>
      </c>
      <c r="K754" s="18"/>
      <c r="L754" s="6"/>
      <c r="M754" s="6"/>
      <c r="N754" s="41"/>
      <c r="O754" s="34">
        <f ca="1">J754/'Fixed inputs'!$D$69*(1/INDIRECT($H754))</f>
        <v>2.2330425000000003</v>
      </c>
      <c r="P754" s="35" t="str">
        <f>IF(L754="","",N754*INDEX(rngFXtoEUr,MATCH(L754,rngCurrencies,0))/INDEX('Fixed inputs'!$D$65:$D$69,MATCH($C754,'Fixed inputs'!$B$65:$B$69,0)))</f>
        <v/>
      </c>
      <c r="Q754" s="157">
        <f t="shared" ca="1" si="46"/>
        <v>2.2330425000000003</v>
      </c>
    </row>
    <row r="755" spans="2:19" x14ac:dyDescent="0.6">
      <c r="B755" s="5">
        <f>INDEX('Fixed inputs'!$I$8:$I$19,MATCH(F755,'Fixed inputs'!$J$8:$J$19,0))</f>
        <v>4</v>
      </c>
      <c r="C755" s="25" t="s">
        <v>67</v>
      </c>
      <c r="D755" s="26" t="s">
        <v>53</v>
      </c>
      <c r="E755" s="26">
        <v>2027</v>
      </c>
      <c r="F755" s="27" t="s">
        <v>137</v>
      </c>
      <c r="G755" s="18" t="s">
        <v>146</v>
      </c>
      <c r="H755" s="6" t="s">
        <v>92</v>
      </c>
      <c r="I755" s="6" t="s">
        <v>68</v>
      </c>
      <c r="J755" s="134">
        <v>2.5752000000000002</v>
      </c>
      <c r="K755" s="18"/>
      <c r="L755" s="6"/>
      <c r="M755" s="6"/>
      <c r="N755" s="41"/>
      <c r="O755" s="34">
        <f ca="1">J755/'Fixed inputs'!$D$69*(1/INDIRECT($H755))</f>
        <v>0.83694000000000002</v>
      </c>
      <c r="P755" s="35" t="str">
        <f>IF(L755="","",N755*INDEX(rngFXtoEUr,MATCH(L755,rngCurrencies,0))/INDEX('Fixed inputs'!$D$65:$D$69,MATCH($C755,'Fixed inputs'!$B$65:$B$69,0)))</f>
        <v/>
      </c>
      <c r="Q755" s="157">
        <f t="shared" ca="1" si="46"/>
        <v>0.83694000000000002</v>
      </c>
    </row>
    <row r="756" spans="2:19" x14ac:dyDescent="0.6">
      <c r="B756" s="5">
        <f>INDEX('Fixed inputs'!$I$8:$I$19,MATCH(F756,'Fixed inputs'!$J$8:$J$19,0))</f>
        <v>5</v>
      </c>
      <c r="C756" s="25" t="s">
        <v>67</v>
      </c>
      <c r="D756" s="26" t="s">
        <v>53</v>
      </c>
      <c r="E756" s="26">
        <v>2027</v>
      </c>
      <c r="F756" s="27" t="s">
        <v>138</v>
      </c>
      <c r="G756" s="18" t="s">
        <v>146</v>
      </c>
      <c r="H756" s="6" t="s">
        <v>92</v>
      </c>
      <c r="I756" s="6" t="s">
        <v>68</v>
      </c>
      <c r="J756" s="134">
        <v>0.19980000000000003</v>
      </c>
      <c r="K756" s="18"/>
      <c r="L756" s="6"/>
      <c r="M756" s="6"/>
      <c r="N756" s="41"/>
      <c r="O756" s="34">
        <f ca="1">J756/'Fixed inputs'!$D$69*(1/INDIRECT($H756))</f>
        <v>6.4935000000000007E-2</v>
      </c>
      <c r="P756" s="35" t="str">
        <f>IF(L756="","",N756*INDEX(rngFXtoEUr,MATCH(L756,rngCurrencies,0))/INDEX('Fixed inputs'!$D$65:$D$69,MATCH($C756,'Fixed inputs'!$B$65:$B$69,0)))</f>
        <v/>
      </c>
      <c r="Q756" s="157">
        <f t="shared" ca="1" si="46"/>
        <v>6.4935000000000007E-2</v>
      </c>
    </row>
    <row r="757" spans="2:19" x14ac:dyDescent="0.6">
      <c r="B757" s="5">
        <f>INDEX('Fixed inputs'!$I$8:$I$19,MATCH(F757,'Fixed inputs'!$J$8:$J$19,0))</f>
        <v>6</v>
      </c>
      <c r="C757" s="25" t="s">
        <v>67</v>
      </c>
      <c r="D757" s="26" t="s">
        <v>53</v>
      </c>
      <c r="E757" s="26">
        <v>2027</v>
      </c>
      <c r="F757" s="27" t="s">
        <v>139</v>
      </c>
      <c r="G757" s="18" t="s">
        <v>146</v>
      </c>
      <c r="H757" s="6" t="s">
        <v>92</v>
      </c>
      <c r="I757" s="6" t="s">
        <v>68</v>
      </c>
      <c r="J757" s="134">
        <v>0.19980000000000003</v>
      </c>
      <c r="K757" s="18"/>
      <c r="L757" s="6"/>
      <c r="M757" s="6"/>
      <c r="N757" s="41"/>
      <c r="O757" s="34">
        <f ca="1">J757/'Fixed inputs'!$D$69*(1/INDIRECT($H757))</f>
        <v>6.4935000000000007E-2</v>
      </c>
      <c r="P757" s="35" t="str">
        <f>IF(L757="","",N757*INDEX(rngFXtoEUr,MATCH(L757,rngCurrencies,0))/INDEX('Fixed inputs'!$D$65:$D$69,MATCH($C757,'Fixed inputs'!$B$65:$B$69,0)))</f>
        <v/>
      </c>
      <c r="Q757" s="157">
        <f t="shared" ca="1" si="46"/>
        <v>6.4935000000000007E-2</v>
      </c>
    </row>
    <row r="758" spans="2:19" x14ac:dyDescent="0.6">
      <c r="B758" s="5">
        <f>INDEX('Fixed inputs'!$I$8:$I$19,MATCH(F758,'Fixed inputs'!$J$8:$J$19,0))</f>
        <v>7</v>
      </c>
      <c r="C758" s="25" t="s">
        <v>67</v>
      </c>
      <c r="D758" s="26" t="s">
        <v>53</v>
      </c>
      <c r="E758" s="26">
        <v>2027</v>
      </c>
      <c r="F758" s="27" t="s">
        <v>140</v>
      </c>
      <c r="G758" s="18" t="s">
        <v>146</v>
      </c>
      <c r="H758" s="6" t="s">
        <v>92</v>
      </c>
      <c r="I758" s="6" t="s">
        <v>68</v>
      </c>
      <c r="J758" s="134">
        <v>0.19980000000000003</v>
      </c>
      <c r="K758" s="18"/>
      <c r="L758" s="6"/>
      <c r="M758" s="6"/>
      <c r="N758" s="41"/>
      <c r="O758" s="34">
        <f ca="1">J758/'Fixed inputs'!$D$69*(1/INDIRECT($H758))</f>
        <v>6.4935000000000007E-2</v>
      </c>
      <c r="P758" s="35" t="str">
        <f>IF(L758="","",N758*INDEX(rngFXtoEUr,MATCH(L758,rngCurrencies,0))/INDEX('Fixed inputs'!$D$65:$D$69,MATCH($C758,'Fixed inputs'!$B$65:$B$69,0)))</f>
        <v/>
      </c>
      <c r="Q758" s="157">
        <f t="shared" ca="1" si="46"/>
        <v>6.4935000000000007E-2</v>
      </c>
    </row>
    <row r="759" spans="2:19" x14ac:dyDescent="0.6">
      <c r="B759" s="5">
        <f>INDEX('Fixed inputs'!$I$8:$I$19,MATCH(F759,'Fixed inputs'!$J$8:$J$19,0))</f>
        <v>8</v>
      </c>
      <c r="C759" s="25" t="s">
        <v>67</v>
      </c>
      <c r="D759" s="26" t="s">
        <v>53</v>
      </c>
      <c r="E759" s="26">
        <v>2027</v>
      </c>
      <c r="F759" s="27" t="s">
        <v>141</v>
      </c>
      <c r="G759" s="18" t="s">
        <v>146</v>
      </c>
      <c r="H759" s="6" t="s">
        <v>92</v>
      </c>
      <c r="I759" s="6" t="s">
        <v>68</v>
      </c>
      <c r="J759" s="134">
        <v>0.19980000000000003</v>
      </c>
      <c r="K759" s="18"/>
      <c r="L759" s="6"/>
      <c r="M759" s="6"/>
      <c r="N759" s="41"/>
      <c r="O759" s="34">
        <f ca="1">J759/'Fixed inputs'!$D$69*(1/INDIRECT($H759))</f>
        <v>6.4935000000000007E-2</v>
      </c>
      <c r="P759" s="35" t="str">
        <f>IF(L759="","",N759*INDEX(rngFXtoEUr,MATCH(L759,rngCurrencies,0))/INDEX('Fixed inputs'!$D$65:$D$69,MATCH($C759,'Fixed inputs'!$B$65:$B$69,0)))</f>
        <v/>
      </c>
      <c r="Q759" s="157">
        <f t="shared" ca="1" si="46"/>
        <v>6.4935000000000007E-2</v>
      </c>
    </row>
    <row r="760" spans="2:19" x14ac:dyDescent="0.6">
      <c r="B760" s="5">
        <f>INDEX('Fixed inputs'!$I$8:$I$19,MATCH(F760,'Fixed inputs'!$J$8:$J$19,0))</f>
        <v>9</v>
      </c>
      <c r="C760" s="25" t="s">
        <v>67</v>
      </c>
      <c r="D760" s="26" t="s">
        <v>53</v>
      </c>
      <c r="E760" s="26">
        <v>2027</v>
      </c>
      <c r="F760" s="27" t="s">
        <v>142</v>
      </c>
      <c r="G760" s="18" t="s">
        <v>146</v>
      </c>
      <c r="H760" s="6" t="s">
        <v>92</v>
      </c>
      <c r="I760" s="6" t="s">
        <v>68</v>
      </c>
      <c r="J760" s="134">
        <v>0.19980000000000003</v>
      </c>
      <c r="K760" s="18"/>
      <c r="L760" s="6"/>
      <c r="M760" s="6"/>
      <c r="N760" s="41"/>
      <c r="O760" s="34">
        <f ca="1">J760/'Fixed inputs'!$D$69*(1/INDIRECT($H760))</f>
        <v>6.4935000000000007E-2</v>
      </c>
      <c r="P760" s="35" t="str">
        <f>IF(L760="","",N760*INDEX(rngFXtoEUr,MATCH(L760,rngCurrencies,0))/INDEX('Fixed inputs'!$D$65:$D$69,MATCH($C760,'Fixed inputs'!$B$65:$B$69,0)))</f>
        <v/>
      </c>
      <c r="Q760" s="157">
        <f t="shared" ref="Q760:Q787" ca="1" si="47">SUM(O760,P760)</f>
        <v>6.4935000000000007E-2</v>
      </c>
    </row>
    <row r="761" spans="2:19" x14ac:dyDescent="0.6">
      <c r="B761" s="5">
        <f>INDEX('Fixed inputs'!$I$8:$I$19,MATCH(F761,'Fixed inputs'!$J$8:$J$19,0))</f>
        <v>10</v>
      </c>
      <c r="C761" s="25" t="s">
        <v>67</v>
      </c>
      <c r="D761" s="26" t="s">
        <v>53</v>
      </c>
      <c r="E761" s="26">
        <v>2027</v>
      </c>
      <c r="F761" s="27" t="s">
        <v>143</v>
      </c>
      <c r="G761" s="18" t="s">
        <v>146</v>
      </c>
      <c r="H761" s="6" t="s">
        <v>92</v>
      </c>
      <c r="I761" s="6" t="s">
        <v>68</v>
      </c>
      <c r="J761" s="134">
        <v>2.5752000000000002</v>
      </c>
      <c r="K761" s="18"/>
      <c r="L761" s="6"/>
      <c r="M761" s="6"/>
      <c r="N761" s="41"/>
      <c r="O761" s="34">
        <f ca="1">J761/'Fixed inputs'!$D$69*(1/INDIRECT($H761))</f>
        <v>0.83694000000000002</v>
      </c>
      <c r="P761" s="35" t="str">
        <f>IF(L761="","",N761*INDEX(rngFXtoEUr,MATCH(L761,rngCurrencies,0))/INDEX('Fixed inputs'!$D$65:$D$69,MATCH($C761,'Fixed inputs'!$B$65:$B$69,0)))</f>
        <v/>
      </c>
      <c r="Q761" s="157">
        <f t="shared" ca="1" si="47"/>
        <v>0.83694000000000002</v>
      </c>
    </row>
    <row r="762" spans="2:19" x14ac:dyDescent="0.6">
      <c r="B762" s="5">
        <f>INDEX('Fixed inputs'!$I$8:$I$19,MATCH(F762,'Fixed inputs'!$J$8:$J$19,0))</f>
        <v>11</v>
      </c>
      <c r="C762" s="25" t="s">
        <v>67</v>
      </c>
      <c r="D762" s="26" t="s">
        <v>53</v>
      </c>
      <c r="E762" s="26">
        <v>2027</v>
      </c>
      <c r="F762" s="27" t="s">
        <v>144</v>
      </c>
      <c r="G762" s="18" t="s">
        <v>146</v>
      </c>
      <c r="H762" s="6" t="s">
        <v>92</v>
      </c>
      <c r="I762" s="6" t="s">
        <v>68</v>
      </c>
      <c r="J762" s="134">
        <v>2.5752000000000002</v>
      </c>
      <c r="K762" s="18"/>
      <c r="L762" s="6"/>
      <c r="M762" s="6"/>
      <c r="N762" s="41"/>
      <c r="O762" s="34">
        <f ca="1">J762/'Fixed inputs'!$D$69*(1/INDIRECT($H762))</f>
        <v>0.83694000000000002</v>
      </c>
      <c r="P762" s="35" t="str">
        <f>IF(L762="","",N762*INDEX(rngFXtoEUr,MATCH(L762,rngCurrencies,0))/INDEX('Fixed inputs'!$D$65:$D$69,MATCH($C762,'Fixed inputs'!$B$65:$B$69,0)))</f>
        <v/>
      </c>
      <c r="Q762" s="157">
        <f t="shared" ca="1" si="47"/>
        <v>0.83694000000000002</v>
      </c>
    </row>
    <row r="763" spans="2:19" x14ac:dyDescent="0.6">
      <c r="B763" s="5">
        <f>INDEX('Fixed inputs'!$I$8:$I$19,MATCH(F763,'Fixed inputs'!$J$8:$J$19,0))</f>
        <v>12</v>
      </c>
      <c r="C763" s="25" t="s">
        <v>67</v>
      </c>
      <c r="D763" s="26" t="s">
        <v>53</v>
      </c>
      <c r="E763" s="26">
        <v>2027</v>
      </c>
      <c r="F763" s="27" t="s">
        <v>145</v>
      </c>
      <c r="G763" s="18" t="s">
        <v>146</v>
      </c>
      <c r="H763" s="6" t="s">
        <v>92</v>
      </c>
      <c r="I763" s="6" t="s">
        <v>68</v>
      </c>
      <c r="J763" s="134">
        <v>4.5843000000000007</v>
      </c>
      <c r="K763" s="18"/>
      <c r="L763" s="6"/>
      <c r="M763" s="6"/>
      <c r="N763" s="41"/>
      <c r="O763" s="34">
        <f ca="1">J763/'Fixed inputs'!$D$69*(1/INDIRECT($H763))</f>
        <v>1.4898975000000001</v>
      </c>
      <c r="P763" s="35" t="str">
        <f>IF(L763="","",N763*INDEX(rngFXtoEUr,MATCH(L763,rngCurrencies,0))/INDEX('Fixed inputs'!$D$65:$D$69,MATCH($C763,'Fixed inputs'!$B$65:$B$69,0)))</f>
        <v/>
      </c>
      <c r="Q763" s="157">
        <f t="shared" ca="1" si="47"/>
        <v>1.4898975000000001</v>
      </c>
    </row>
    <row r="764" spans="2:19" x14ac:dyDescent="0.6">
      <c r="B764" s="5">
        <f>INDEX('Fixed inputs'!$I$8:$I$19,MATCH(F764,'Fixed inputs'!$J$8:$J$19,0))</f>
        <v>1</v>
      </c>
      <c r="C764" s="25" t="s">
        <v>67</v>
      </c>
      <c r="D764" s="26" t="s">
        <v>53</v>
      </c>
      <c r="E764" s="26">
        <v>2028</v>
      </c>
      <c r="F764" s="27" t="s">
        <v>134</v>
      </c>
      <c r="G764" s="18" t="s">
        <v>146</v>
      </c>
      <c r="H764" s="6" t="s">
        <v>92</v>
      </c>
      <c r="I764" s="6" t="s">
        <v>68</v>
      </c>
      <c r="J764" s="134">
        <v>8.0031000000000017</v>
      </c>
      <c r="K764" s="18"/>
      <c r="L764" s="6"/>
      <c r="M764" s="6"/>
      <c r="N764" s="41"/>
      <c r="O764" s="34">
        <f ca="1">J764/'Fixed inputs'!$D$69*(1/INDIRECT($H764))</f>
        <v>2.6010075000000001</v>
      </c>
      <c r="P764" s="35" t="str">
        <f>IF(L764="","",N764*INDEX(rngFXtoEUr,MATCH(L764,rngCurrencies,0))/INDEX('Fixed inputs'!$D$65:$D$69,MATCH($C764,'Fixed inputs'!$B$65:$B$69,0)))</f>
        <v/>
      </c>
      <c r="Q764" s="157">
        <f t="shared" ca="1" si="47"/>
        <v>2.6010075000000001</v>
      </c>
    </row>
    <row r="765" spans="2:19" x14ac:dyDescent="0.6">
      <c r="B765" s="5">
        <f>INDEX('Fixed inputs'!$I$8:$I$19,MATCH(F765,'Fixed inputs'!$J$8:$J$19,0))</f>
        <v>2</v>
      </c>
      <c r="C765" s="25" t="s">
        <v>67</v>
      </c>
      <c r="D765" s="26" t="s">
        <v>53</v>
      </c>
      <c r="E765" s="26">
        <v>2028</v>
      </c>
      <c r="F765" s="27" t="s">
        <v>135</v>
      </c>
      <c r="G765" s="18" t="s">
        <v>146</v>
      </c>
      <c r="H765" s="6" t="s">
        <v>92</v>
      </c>
      <c r="I765" s="6" t="s">
        <v>68</v>
      </c>
      <c r="J765" s="134">
        <v>9.1686000000000014</v>
      </c>
      <c r="K765" s="18"/>
      <c r="L765" s="6"/>
      <c r="M765" s="6"/>
      <c r="N765" s="41"/>
      <c r="O765" s="34">
        <f ca="1">J765/'Fixed inputs'!$D$69*(1/INDIRECT($H765))</f>
        <v>2.9797950000000002</v>
      </c>
      <c r="P765" s="35" t="str">
        <f>IF(L765="","",N765*INDEX(rngFXtoEUr,MATCH(L765,rngCurrencies,0))/INDEX('Fixed inputs'!$D$65:$D$69,MATCH($C765,'Fixed inputs'!$B$65:$B$69,0)))</f>
        <v/>
      </c>
      <c r="Q765" s="157">
        <f t="shared" ca="1" si="47"/>
        <v>2.9797950000000002</v>
      </c>
    </row>
    <row r="766" spans="2:19" x14ac:dyDescent="0.6">
      <c r="B766" s="5">
        <f>INDEX('Fixed inputs'!$I$8:$I$19,MATCH(F766,'Fixed inputs'!$J$8:$J$19,0))</f>
        <v>3</v>
      </c>
      <c r="C766" s="25" t="s">
        <v>67</v>
      </c>
      <c r="D766" s="26" t="s">
        <v>53</v>
      </c>
      <c r="E766" s="26">
        <v>2028</v>
      </c>
      <c r="F766" s="27" t="s">
        <v>136</v>
      </c>
      <c r="G766" s="18" t="s">
        <v>146</v>
      </c>
      <c r="H766" s="6" t="s">
        <v>92</v>
      </c>
      <c r="I766" s="6" t="s">
        <v>68</v>
      </c>
      <c r="J766" s="134">
        <v>6.8709000000000007</v>
      </c>
      <c r="K766" s="18"/>
      <c r="L766" s="6"/>
      <c r="M766" s="6"/>
      <c r="N766" s="41"/>
      <c r="O766" s="34">
        <f ca="1">J766/'Fixed inputs'!$D$69*(1/INDIRECT($H766))</f>
        <v>2.2330425000000003</v>
      </c>
      <c r="P766" s="35" t="str">
        <f>IF(L766="","",N766*INDEX(rngFXtoEUr,MATCH(L766,rngCurrencies,0))/INDEX('Fixed inputs'!$D$65:$D$69,MATCH($C766,'Fixed inputs'!$B$65:$B$69,0)))</f>
        <v/>
      </c>
      <c r="Q766" s="157">
        <f t="shared" ca="1" si="47"/>
        <v>2.2330425000000003</v>
      </c>
    </row>
    <row r="767" spans="2:19" x14ac:dyDescent="0.6">
      <c r="B767" s="5">
        <f>INDEX('Fixed inputs'!$I$8:$I$19,MATCH(F767,'Fixed inputs'!$J$8:$J$19,0))</f>
        <v>4</v>
      </c>
      <c r="C767" s="25" t="s">
        <v>67</v>
      </c>
      <c r="D767" s="26" t="s">
        <v>53</v>
      </c>
      <c r="E767" s="26">
        <v>2028</v>
      </c>
      <c r="F767" s="27" t="s">
        <v>137</v>
      </c>
      <c r="G767" s="18" t="s">
        <v>146</v>
      </c>
      <c r="H767" s="6" t="s">
        <v>92</v>
      </c>
      <c r="I767" s="6" t="s">
        <v>68</v>
      </c>
      <c r="J767" s="134">
        <v>2.5752000000000002</v>
      </c>
      <c r="K767" s="18"/>
      <c r="L767" s="6"/>
      <c r="M767" s="6"/>
      <c r="N767" s="41"/>
      <c r="O767" s="34">
        <f ca="1">J767/'Fixed inputs'!$D$69*(1/INDIRECT($H767))</f>
        <v>0.83694000000000002</v>
      </c>
      <c r="P767" s="35" t="str">
        <f>IF(L767="","",N767*INDEX(rngFXtoEUr,MATCH(L767,rngCurrencies,0))/INDEX('Fixed inputs'!$D$65:$D$69,MATCH($C767,'Fixed inputs'!$B$65:$B$69,0)))</f>
        <v/>
      </c>
      <c r="Q767" s="157">
        <f t="shared" ca="1" si="47"/>
        <v>0.83694000000000002</v>
      </c>
    </row>
    <row r="768" spans="2:19" x14ac:dyDescent="0.6">
      <c r="B768" s="5">
        <f>INDEX('Fixed inputs'!$I$8:$I$19,MATCH(F768,'Fixed inputs'!$J$8:$J$19,0))</f>
        <v>5</v>
      </c>
      <c r="C768" s="25" t="s">
        <v>67</v>
      </c>
      <c r="D768" s="26" t="s">
        <v>53</v>
      </c>
      <c r="E768" s="26">
        <v>2028</v>
      </c>
      <c r="F768" s="27" t="s">
        <v>138</v>
      </c>
      <c r="G768" s="18" t="s">
        <v>146</v>
      </c>
      <c r="H768" s="6" t="s">
        <v>92</v>
      </c>
      <c r="I768" s="6" t="s">
        <v>68</v>
      </c>
      <c r="J768" s="134">
        <v>0.19980000000000003</v>
      </c>
      <c r="K768" s="18"/>
      <c r="L768" s="6"/>
      <c r="M768" s="6"/>
      <c r="N768" s="41"/>
      <c r="O768" s="34">
        <f ca="1">J768/'Fixed inputs'!$D$69*(1/INDIRECT($H768))</f>
        <v>6.4935000000000007E-2</v>
      </c>
      <c r="P768" s="35" t="str">
        <f>IF(L768="","",N768*INDEX(rngFXtoEUr,MATCH(L768,rngCurrencies,0))/INDEX('Fixed inputs'!$D$65:$D$69,MATCH($C768,'Fixed inputs'!$B$65:$B$69,0)))</f>
        <v/>
      </c>
      <c r="Q768" s="157">
        <f t="shared" ca="1" si="47"/>
        <v>6.4935000000000007E-2</v>
      </c>
      <c r="S768" s="160"/>
    </row>
    <row r="769" spans="2:17" x14ac:dyDescent="0.6">
      <c r="B769" s="5">
        <f>INDEX('Fixed inputs'!$I$8:$I$19,MATCH(F769,'Fixed inputs'!$J$8:$J$19,0))</f>
        <v>6</v>
      </c>
      <c r="C769" s="25" t="s">
        <v>67</v>
      </c>
      <c r="D769" s="26" t="s">
        <v>53</v>
      </c>
      <c r="E769" s="26">
        <v>2028</v>
      </c>
      <c r="F769" s="27" t="s">
        <v>139</v>
      </c>
      <c r="G769" s="18" t="s">
        <v>146</v>
      </c>
      <c r="H769" s="6" t="s">
        <v>92</v>
      </c>
      <c r="I769" s="6" t="s">
        <v>68</v>
      </c>
      <c r="J769" s="134">
        <v>0.19980000000000003</v>
      </c>
      <c r="K769" s="18"/>
      <c r="L769" s="6"/>
      <c r="M769" s="6"/>
      <c r="N769" s="41"/>
      <c r="O769" s="34">
        <f ca="1">J769/'Fixed inputs'!$D$69*(1/INDIRECT($H769))</f>
        <v>6.4935000000000007E-2</v>
      </c>
      <c r="P769" s="35" t="str">
        <f>IF(L769="","",N769*INDEX(rngFXtoEUr,MATCH(L769,rngCurrencies,0))/INDEX('Fixed inputs'!$D$65:$D$69,MATCH($C769,'Fixed inputs'!$B$65:$B$69,0)))</f>
        <v/>
      </c>
      <c r="Q769" s="157">
        <f t="shared" ca="1" si="47"/>
        <v>6.4935000000000007E-2</v>
      </c>
    </row>
    <row r="770" spans="2:17" x14ac:dyDescent="0.6">
      <c r="B770" s="5">
        <f>INDEX('Fixed inputs'!$I$8:$I$19,MATCH(F770,'Fixed inputs'!$J$8:$J$19,0))</f>
        <v>7</v>
      </c>
      <c r="C770" s="25" t="s">
        <v>67</v>
      </c>
      <c r="D770" s="26" t="s">
        <v>53</v>
      </c>
      <c r="E770" s="26">
        <v>2028</v>
      </c>
      <c r="F770" s="27" t="s">
        <v>140</v>
      </c>
      <c r="G770" s="18" t="s">
        <v>146</v>
      </c>
      <c r="H770" s="6" t="s">
        <v>92</v>
      </c>
      <c r="I770" s="6" t="s">
        <v>68</v>
      </c>
      <c r="J770" s="134">
        <v>0.19980000000000003</v>
      </c>
      <c r="K770" s="18"/>
      <c r="L770" s="6"/>
      <c r="M770" s="6"/>
      <c r="N770" s="41"/>
      <c r="O770" s="34">
        <f ca="1">J770/'Fixed inputs'!$D$69*(1/INDIRECT($H770))</f>
        <v>6.4935000000000007E-2</v>
      </c>
      <c r="P770" s="35" t="str">
        <f>IF(L770="","",N770*INDEX(rngFXtoEUr,MATCH(L770,rngCurrencies,0))/INDEX('Fixed inputs'!$D$65:$D$69,MATCH($C770,'Fixed inputs'!$B$65:$B$69,0)))</f>
        <v/>
      </c>
      <c r="Q770" s="157">
        <f t="shared" ca="1" si="47"/>
        <v>6.4935000000000007E-2</v>
      </c>
    </row>
    <row r="771" spans="2:17" x14ac:dyDescent="0.6">
      <c r="B771" s="5">
        <f>INDEX('Fixed inputs'!$I$8:$I$19,MATCH(F771,'Fixed inputs'!$J$8:$J$19,0))</f>
        <v>8</v>
      </c>
      <c r="C771" s="25" t="s">
        <v>67</v>
      </c>
      <c r="D771" s="26" t="s">
        <v>53</v>
      </c>
      <c r="E771" s="26">
        <v>2028</v>
      </c>
      <c r="F771" s="27" t="s">
        <v>141</v>
      </c>
      <c r="G771" s="18" t="s">
        <v>146</v>
      </c>
      <c r="H771" s="6" t="s">
        <v>92</v>
      </c>
      <c r="I771" s="6" t="s">
        <v>68</v>
      </c>
      <c r="J771" s="134">
        <v>0.19980000000000003</v>
      </c>
      <c r="K771" s="18"/>
      <c r="L771" s="6"/>
      <c r="M771" s="6"/>
      <c r="N771" s="41"/>
      <c r="O771" s="34">
        <f ca="1">J771/'Fixed inputs'!$D$69*(1/INDIRECT($H771))</f>
        <v>6.4935000000000007E-2</v>
      </c>
      <c r="P771" s="35" t="str">
        <f>IF(L771="","",N771*INDEX(rngFXtoEUr,MATCH(L771,rngCurrencies,0))/INDEX('Fixed inputs'!$D$65:$D$69,MATCH($C771,'Fixed inputs'!$B$65:$B$69,0)))</f>
        <v/>
      </c>
      <c r="Q771" s="157">
        <f t="shared" ca="1" si="47"/>
        <v>6.4935000000000007E-2</v>
      </c>
    </row>
    <row r="772" spans="2:17" x14ac:dyDescent="0.6">
      <c r="B772" s="5">
        <f>INDEX('Fixed inputs'!$I$8:$I$19,MATCH(F772,'Fixed inputs'!$J$8:$J$19,0))</f>
        <v>9</v>
      </c>
      <c r="C772" s="25" t="s">
        <v>67</v>
      </c>
      <c r="D772" s="26" t="s">
        <v>53</v>
      </c>
      <c r="E772" s="26">
        <v>2028</v>
      </c>
      <c r="F772" s="27" t="s">
        <v>142</v>
      </c>
      <c r="G772" s="18" t="s">
        <v>146</v>
      </c>
      <c r="H772" s="6" t="s">
        <v>92</v>
      </c>
      <c r="I772" s="6" t="s">
        <v>68</v>
      </c>
      <c r="J772" s="134">
        <v>0.19980000000000003</v>
      </c>
      <c r="K772" s="18"/>
      <c r="L772" s="6"/>
      <c r="M772" s="6"/>
      <c r="N772" s="41"/>
      <c r="O772" s="34">
        <f ca="1">J772/'Fixed inputs'!$D$69*(1/INDIRECT($H772))</f>
        <v>6.4935000000000007E-2</v>
      </c>
      <c r="P772" s="35" t="str">
        <f>IF(L772="","",N772*INDEX(rngFXtoEUr,MATCH(L772,rngCurrencies,0))/INDEX('Fixed inputs'!$D$65:$D$69,MATCH($C772,'Fixed inputs'!$B$65:$B$69,0)))</f>
        <v/>
      </c>
      <c r="Q772" s="157">
        <f t="shared" ca="1" si="47"/>
        <v>6.4935000000000007E-2</v>
      </c>
    </row>
    <row r="773" spans="2:17" x14ac:dyDescent="0.6">
      <c r="B773" s="5">
        <f>INDEX('Fixed inputs'!$I$8:$I$19,MATCH(F773,'Fixed inputs'!$J$8:$J$19,0))</f>
        <v>10</v>
      </c>
      <c r="C773" s="25" t="s">
        <v>67</v>
      </c>
      <c r="D773" s="26" t="s">
        <v>53</v>
      </c>
      <c r="E773" s="26">
        <v>2028</v>
      </c>
      <c r="F773" s="27" t="s">
        <v>143</v>
      </c>
      <c r="G773" s="18" t="s">
        <v>146</v>
      </c>
      <c r="H773" s="6" t="s">
        <v>92</v>
      </c>
      <c r="I773" s="6" t="s">
        <v>68</v>
      </c>
      <c r="J773" s="134">
        <v>2.5752000000000002</v>
      </c>
      <c r="K773" s="18"/>
      <c r="L773" s="6"/>
      <c r="M773" s="6"/>
      <c r="N773" s="41"/>
      <c r="O773" s="34">
        <f ca="1">J773/'Fixed inputs'!$D$69*(1/INDIRECT($H773))</f>
        <v>0.83694000000000002</v>
      </c>
      <c r="P773" s="35" t="str">
        <f>IF(L773="","",N773*INDEX(rngFXtoEUr,MATCH(L773,rngCurrencies,0))/INDEX('Fixed inputs'!$D$65:$D$69,MATCH($C773,'Fixed inputs'!$B$65:$B$69,0)))</f>
        <v/>
      </c>
      <c r="Q773" s="157">
        <f t="shared" ca="1" si="47"/>
        <v>0.83694000000000002</v>
      </c>
    </row>
    <row r="774" spans="2:17" x14ac:dyDescent="0.6">
      <c r="B774" s="5">
        <f>INDEX('Fixed inputs'!$I$8:$I$19,MATCH(F774,'Fixed inputs'!$J$8:$J$19,0))</f>
        <v>11</v>
      </c>
      <c r="C774" s="25" t="s">
        <v>67</v>
      </c>
      <c r="D774" s="26" t="s">
        <v>53</v>
      </c>
      <c r="E774" s="26">
        <v>2028</v>
      </c>
      <c r="F774" s="27" t="s">
        <v>144</v>
      </c>
      <c r="G774" s="18" t="s">
        <v>146</v>
      </c>
      <c r="H774" s="6" t="s">
        <v>92</v>
      </c>
      <c r="I774" s="6" t="s">
        <v>68</v>
      </c>
      <c r="J774" s="134">
        <v>2.5752000000000002</v>
      </c>
      <c r="K774" s="18"/>
      <c r="L774" s="6"/>
      <c r="M774" s="6"/>
      <c r="N774" s="41"/>
      <c r="O774" s="34">
        <f ca="1">J774/'Fixed inputs'!$D$69*(1/INDIRECT($H774))</f>
        <v>0.83694000000000002</v>
      </c>
      <c r="P774" s="35" t="str">
        <f>IF(L774="","",N774*INDEX(rngFXtoEUr,MATCH(L774,rngCurrencies,0))/INDEX('Fixed inputs'!$D$65:$D$69,MATCH($C774,'Fixed inputs'!$B$65:$B$69,0)))</f>
        <v/>
      </c>
      <c r="Q774" s="157">
        <f t="shared" ca="1" si="47"/>
        <v>0.83694000000000002</v>
      </c>
    </row>
    <row r="775" spans="2:17" x14ac:dyDescent="0.6">
      <c r="B775" s="5">
        <f>INDEX('Fixed inputs'!$I$8:$I$19,MATCH(F775,'Fixed inputs'!$J$8:$J$19,0))</f>
        <v>12</v>
      </c>
      <c r="C775" s="25" t="s">
        <v>67</v>
      </c>
      <c r="D775" s="26" t="s">
        <v>53</v>
      </c>
      <c r="E775" s="26">
        <v>2028</v>
      </c>
      <c r="F775" s="27" t="s">
        <v>145</v>
      </c>
      <c r="G775" s="18" t="s">
        <v>146</v>
      </c>
      <c r="H775" s="6" t="s">
        <v>92</v>
      </c>
      <c r="I775" s="6" t="s">
        <v>68</v>
      </c>
      <c r="J775" s="134">
        <v>4.5843000000000007</v>
      </c>
      <c r="K775" s="18"/>
      <c r="L775" s="6"/>
      <c r="M775" s="6"/>
      <c r="N775" s="41"/>
      <c r="O775" s="34">
        <f ca="1">J775/'Fixed inputs'!$D$69*(1/INDIRECT($H775))</f>
        <v>1.4898975000000001</v>
      </c>
      <c r="P775" s="35" t="str">
        <f>IF(L775="","",N775*INDEX(rngFXtoEUr,MATCH(L775,rngCurrencies,0))/INDEX('Fixed inputs'!$D$65:$D$69,MATCH($C775,'Fixed inputs'!$B$65:$B$69,0)))</f>
        <v/>
      </c>
      <c r="Q775" s="157">
        <f t="shared" ca="1" si="47"/>
        <v>1.4898975000000001</v>
      </c>
    </row>
    <row r="776" spans="2:17" x14ac:dyDescent="0.6">
      <c r="B776" s="5">
        <f>INDEX('Fixed inputs'!$I$8:$I$19,MATCH(F776,'Fixed inputs'!$J$8:$J$19,0))</f>
        <v>1</v>
      </c>
      <c r="C776" s="25" t="s">
        <v>67</v>
      </c>
      <c r="D776" s="26" t="s">
        <v>53</v>
      </c>
      <c r="E776" s="26">
        <v>2029</v>
      </c>
      <c r="F776" s="27" t="s">
        <v>134</v>
      </c>
      <c r="G776" s="18" t="s">
        <v>146</v>
      </c>
      <c r="H776" s="6" t="s">
        <v>92</v>
      </c>
      <c r="I776" s="6" t="s">
        <v>68</v>
      </c>
      <c r="J776" s="134">
        <v>8.0031000000000017</v>
      </c>
      <c r="K776" s="18"/>
      <c r="L776" s="6"/>
      <c r="M776" s="6"/>
      <c r="N776" s="41"/>
      <c r="O776" s="34">
        <f ca="1">J776/'Fixed inputs'!$D$69*(1/INDIRECT($H776))</f>
        <v>2.6010075000000001</v>
      </c>
      <c r="P776" s="35" t="str">
        <f>IF(L776="","",N776*INDEX(rngFXtoEUr,MATCH(L776,rngCurrencies,0))/INDEX('Fixed inputs'!$D$65:$D$69,MATCH($C776,'Fixed inputs'!$B$65:$B$69,0)))</f>
        <v/>
      </c>
      <c r="Q776" s="157">
        <f t="shared" ca="1" si="47"/>
        <v>2.6010075000000001</v>
      </c>
    </row>
    <row r="777" spans="2:17" x14ac:dyDescent="0.6">
      <c r="B777" s="5">
        <f>INDEX('Fixed inputs'!$I$8:$I$19,MATCH(F777,'Fixed inputs'!$J$8:$J$19,0))</f>
        <v>2</v>
      </c>
      <c r="C777" s="25" t="s">
        <v>67</v>
      </c>
      <c r="D777" s="26" t="s">
        <v>53</v>
      </c>
      <c r="E777" s="26">
        <v>2029</v>
      </c>
      <c r="F777" s="27" t="s">
        <v>135</v>
      </c>
      <c r="G777" s="18" t="s">
        <v>146</v>
      </c>
      <c r="H777" s="6" t="s">
        <v>92</v>
      </c>
      <c r="I777" s="6" t="s">
        <v>68</v>
      </c>
      <c r="J777" s="134">
        <v>9.1686000000000014</v>
      </c>
      <c r="K777" s="18"/>
      <c r="L777" s="6"/>
      <c r="M777" s="6"/>
      <c r="N777" s="41"/>
      <c r="O777" s="34">
        <f ca="1">J777/'Fixed inputs'!$D$69*(1/INDIRECT($H777))</f>
        <v>2.9797950000000002</v>
      </c>
      <c r="P777" s="35" t="str">
        <f>IF(L777="","",N777*INDEX(rngFXtoEUr,MATCH(L777,rngCurrencies,0))/INDEX('Fixed inputs'!$D$65:$D$69,MATCH($C777,'Fixed inputs'!$B$65:$B$69,0)))</f>
        <v/>
      </c>
      <c r="Q777" s="157">
        <f t="shared" ca="1" si="47"/>
        <v>2.9797950000000002</v>
      </c>
    </row>
    <row r="778" spans="2:17" x14ac:dyDescent="0.6">
      <c r="B778" s="5">
        <f>INDEX('Fixed inputs'!$I$8:$I$19,MATCH(F778,'Fixed inputs'!$J$8:$J$19,0))</f>
        <v>3</v>
      </c>
      <c r="C778" s="25" t="s">
        <v>67</v>
      </c>
      <c r="D778" s="26" t="s">
        <v>53</v>
      </c>
      <c r="E778" s="26">
        <v>2029</v>
      </c>
      <c r="F778" s="27" t="s">
        <v>136</v>
      </c>
      <c r="G778" s="18" t="s">
        <v>146</v>
      </c>
      <c r="H778" s="6" t="s">
        <v>92</v>
      </c>
      <c r="I778" s="6" t="s">
        <v>68</v>
      </c>
      <c r="J778" s="134">
        <v>6.8709000000000007</v>
      </c>
      <c r="K778" s="18"/>
      <c r="L778" s="6"/>
      <c r="M778" s="6"/>
      <c r="N778" s="41"/>
      <c r="O778" s="34">
        <f ca="1">J778/'Fixed inputs'!$D$69*(1/INDIRECT($H778))</f>
        <v>2.2330425000000003</v>
      </c>
      <c r="P778" s="35" t="str">
        <f>IF(L778="","",N778*INDEX(rngFXtoEUr,MATCH(L778,rngCurrencies,0))/INDEX('Fixed inputs'!$D$65:$D$69,MATCH($C778,'Fixed inputs'!$B$65:$B$69,0)))</f>
        <v/>
      </c>
      <c r="Q778" s="157">
        <f t="shared" ca="1" si="47"/>
        <v>2.2330425000000003</v>
      </c>
    </row>
    <row r="779" spans="2:17" x14ac:dyDescent="0.6">
      <c r="B779" s="5">
        <f>INDEX('Fixed inputs'!$I$8:$I$19,MATCH(F779,'Fixed inputs'!$J$8:$J$19,0))</f>
        <v>4</v>
      </c>
      <c r="C779" s="25" t="s">
        <v>67</v>
      </c>
      <c r="D779" s="26" t="s">
        <v>53</v>
      </c>
      <c r="E779" s="26">
        <v>2029</v>
      </c>
      <c r="F779" s="27" t="s">
        <v>137</v>
      </c>
      <c r="G779" s="18" t="s">
        <v>146</v>
      </c>
      <c r="H779" s="6" t="s">
        <v>92</v>
      </c>
      <c r="I779" s="6" t="s">
        <v>68</v>
      </c>
      <c r="J779" s="134">
        <v>2.5752000000000002</v>
      </c>
      <c r="K779" s="18"/>
      <c r="L779" s="6"/>
      <c r="M779" s="6"/>
      <c r="N779" s="41"/>
      <c r="O779" s="34">
        <f ca="1">J779/'Fixed inputs'!$D$69*(1/INDIRECT($H779))</f>
        <v>0.83694000000000002</v>
      </c>
      <c r="P779" s="35" t="str">
        <f>IF(L779="","",N779*INDEX(rngFXtoEUr,MATCH(L779,rngCurrencies,0))/INDEX('Fixed inputs'!$D$65:$D$69,MATCH($C779,'Fixed inputs'!$B$65:$B$69,0)))</f>
        <v/>
      </c>
      <c r="Q779" s="157">
        <f t="shared" ca="1" si="47"/>
        <v>0.83694000000000002</v>
      </c>
    </row>
    <row r="780" spans="2:17" x14ac:dyDescent="0.6">
      <c r="B780" s="5">
        <f>INDEX('Fixed inputs'!$I$8:$I$19,MATCH(F780,'Fixed inputs'!$J$8:$J$19,0))</f>
        <v>5</v>
      </c>
      <c r="C780" s="25" t="s">
        <v>67</v>
      </c>
      <c r="D780" s="26" t="s">
        <v>53</v>
      </c>
      <c r="E780" s="26">
        <v>2029</v>
      </c>
      <c r="F780" s="27" t="s">
        <v>138</v>
      </c>
      <c r="G780" s="18" t="s">
        <v>146</v>
      </c>
      <c r="H780" s="6" t="s">
        <v>92</v>
      </c>
      <c r="I780" s="6" t="s">
        <v>68</v>
      </c>
      <c r="J780" s="134">
        <v>0.19980000000000003</v>
      </c>
      <c r="K780" s="18"/>
      <c r="L780" s="6"/>
      <c r="M780" s="6"/>
      <c r="N780" s="41"/>
      <c r="O780" s="34">
        <f ca="1">J780/'Fixed inputs'!$D$69*(1/INDIRECT($H780))</f>
        <v>6.4935000000000007E-2</v>
      </c>
      <c r="P780" s="35" t="str">
        <f>IF(L780="","",N780*INDEX(rngFXtoEUr,MATCH(L780,rngCurrencies,0))/INDEX('Fixed inputs'!$D$65:$D$69,MATCH($C780,'Fixed inputs'!$B$65:$B$69,0)))</f>
        <v/>
      </c>
      <c r="Q780" s="157">
        <f t="shared" ca="1" si="47"/>
        <v>6.4935000000000007E-2</v>
      </c>
    </row>
    <row r="781" spans="2:17" x14ac:dyDescent="0.6">
      <c r="B781" s="5">
        <f>INDEX('Fixed inputs'!$I$8:$I$19,MATCH(F781,'Fixed inputs'!$J$8:$J$19,0))</f>
        <v>6</v>
      </c>
      <c r="C781" s="25" t="s">
        <v>67</v>
      </c>
      <c r="D781" s="26" t="s">
        <v>53</v>
      </c>
      <c r="E781" s="26">
        <v>2029</v>
      </c>
      <c r="F781" s="27" t="s">
        <v>139</v>
      </c>
      <c r="G781" s="18" t="s">
        <v>146</v>
      </c>
      <c r="H781" s="6" t="s">
        <v>92</v>
      </c>
      <c r="I781" s="6" t="s">
        <v>68</v>
      </c>
      <c r="J781" s="134">
        <v>0.19980000000000003</v>
      </c>
      <c r="K781" s="18"/>
      <c r="L781" s="6"/>
      <c r="M781" s="6"/>
      <c r="N781" s="41"/>
      <c r="O781" s="34">
        <f ca="1">J781/'Fixed inputs'!$D$69*(1/INDIRECT($H781))</f>
        <v>6.4935000000000007E-2</v>
      </c>
      <c r="P781" s="35" t="str">
        <f>IF(L781="","",N781*INDEX(rngFXtoEUr,MATCH(L781,rngCurrencies,0))/INDEX('Fixed inputs'!$D$65:$D$69,MATCH($C781,'Fixed inputs'!$B$65:$B$69,0)))</f>
        <v/>
      </c>
      <c r="Q781" s="157">
        <f t="shared" ca="1" si="47"/>
        <v>6.4935000000000007E-2</v>
      </c>
    </row>
    <row r="782" spans="2:17" x14ac:dyDescent="0.6">
      <c r="B782" s="5">
        <f>INDEX('Fixed inputs'!$I$8:$I$19,MATCH(F782,'Fixed inputs'!$J$8:$J$19,0))</f>
        <v>7</v>
      </c>
      <c r="C782" s="25" t="s">
        <v>67</v>
      </c>
      <c r="D782" s="26" t="s">
        <v>53</v>
      </c>
      <c r="E782" s="26">
        <v>2029</v>
      </c>
      <c r="F782" s="27" t="s">
        <v>140</v>
      </c>
      <c r="G782" s="18" t="s">
        <v>146</v>
      </c>
      <c r="H782" s="6" t="s">
        <v>92</v>
      </c>
      <c r="I782" s="6" t="s">
        <v>68</v>
      </c>
      <c r="J782" s="134">
        <v>0.19980000000000003</v>
      </c>
      <c r="K782" s="18"/>
      <c r="L782" s="6"/>
      <c r="M782" s="6"/>
      <c r="N782" s="41"/>
      <c r="O782" s="34">
        <f ca="1">J782/'Fixed inputs'!$D$69*(1/INDIRECT($H782))</f>
        <v>6.4935000000000007E-2</v>
      </c>
      <c r="P782" s="35" t="str">
        <f>IF(L782="","",N782*INDEX(rngFXtoEUr,MATCH(L782,rngCurrencies,0))/INDEX('Fixed inputs'!$D$65:$D$69,MATCH($C782,'Fixed inputs'!$B$65:$B$69,0)))</f>
        <v/>
      </c>
      <c r="Q782" s="157">
        <f t="shared" ca="1" si="47"/>
        <v>6.4935000000000007E-2</v>
      </c>
    </row>
    <row r="783" spans="2:17" x14ac:dyDescent="0.6">
      <c r="B783" s="5">
        <f>INDEX('Fixed inputs'!$I$8:$I$19,MATCH(F783,'Fixed inputs'!$J$8:$J$19,0))</f>
        <v>8</v>
      </c>
      <c r="C783" s="25" t="s">
        <v>67</v>
      </c>
      <c r="D783" s="26" t="s">
        <v>53</v>
      </c>
      <c r="E783" s="26">
        <v>2029</v>
      </c>
      <c r="F783" s="27" t="s">
        <v>141</v>
      </c>
      <c r="G783" s="18" t="s">
        <v>146</v>
      </c>
      <c r="H783" s="6" t="s">
        <v>92</v>
      </c>
      <c r="I783" s="6" t="s">
        <v>68</v>
      </c>
      <c r="J783" s="134">
        <v>0.19980000000000003</v>
      </c>
      <c r="K783" s="18"/>
      <c r="L783" s="6"/>
      <c r="M783" s="6"/>
      <c r="N783" s="41"/>
      <c r="O783" s="34">
        <f ca="1">J783/'Fixed inputs'!$D$69*(1/INDIRECT($H783))</f>
        <v>6.4935000000000007E-2</v>
      </c>
      <c r="P783" s="35" t="str">
        <f>IF(L783="","",N783*INDEX(rngFXtoEUr,MATCH(L783,rngCurrencies,0))/INDEX('Fixed inputs'!$D$65:$D$69,MATCH($C783,'Fixed inputs'!$B$65:$B$69,0)))</f>
        <v/>
      </c>
      <c r="Q783" s="157">
        <f t="shared" ca="1" si="47"/>
        <v>6.4935000000000007E-2</v>
      </c>
    </row>
    <row r="784" spans="2:17" x14ac:dyDescent="0.6">
      <c r="B784" s="5">
        <f>INDEX('Fixed inputs'!$I$8:$I$19,MATCH(F784,'Fixed inputs'!$J$8:$J$19,0))</f>
        <v>9</v>
      </c>
      <c r="C784" s="25" t="s">
        <v>67</v>
      </c>
      <c r="D784" s="26" t="s">
        <v>53</v>
      </c>
      <c r="E784" s="26">
        <v>2029</v>
      </c>
      <c r="F784" s="27" t="s">
        <v>142</v>
      </c>
      <c r="G784" s="18" t="s">
        <v>146</v>
      </c>
      <c r="H784" s="6" t="s">
        <v>92</v>
      </c>
      <c r="I784" s="6" t="s">
        <v>68</v>
      </c>
      <c r="J784" s="134">
        <v>0.19980000000000003</v>
      </c>
      <c r="K784" s="18"/>
      <c r="L784" s="6"/>
      <c r="M784" s="6"/>
      <c r="N784" s="41"/>
      <c r="O784" s="34">
        <f ca="1">J784/'Fixed inputs'!$D$69*(1/INDIRECT($H784))</f>
        <v>6.4935000000000007E-2</v>
      </c>
      <c r="P784" s="35" t="str">
        <f>IF(L784="","",N784*INDEX(rngFXtoEUr,MATCH(L784,rngCurrencies,0))/INDEX('Fixed inputs'!$D$65:$D$69,MATCH($C784,'Fixed inputs'!$B$65:$B$69,0)))</f>
        <v/>
      </c>
      <c r="Q784" s="157">
        <f t="shared" ca="1" si="47"/>
        <v>6.4935000000000007E-2</v>
      </c>
    </row>
    <row r="785" spans="2:17" x14ac:dyDescent="0.6">
      <c r="B785" s="5">
        <f>INDEX('Fixed inputs'!$I$8:$I$19,MATCH(F785,'Fixed inputs'!$J$8:$J$19,0))</f>
        <v>10</v>
      </c>
      <c r="C785" s="25" t="s">
        <v>67</v>
      </c>
      <c r="D785" s="26" t="s">
        <v>53</v>
      </c>
      <c r="E785" s="26">
        <v>2029</v>
      </c>
      <c r="F785" s="27" t="s">
        <v>143</v>
      </c>
      <c r="G785" s="18" t="s">
        <v>146</v>
      </c>
      <c r="H785" s="6" t="s">
        <v>92</v>
      </c>
      <c r="I785" s="6" t="s">
        <v>68</v>
      </c>
      <c r="J785" s="134">
        <v>2.5752000000000002</v>
      </c>
      <c r="K785" s="18"/>
      <c r="L785" s="6"/>
      <c r="M785" s="6"/>
      <c r="N785" s="41"/>
      <c r="O785" s="34">
        <f ca="1">J785/'Fixed inputs'!$D$69*(1/INDIRECT($H785))</f>
        <v>0.83694000000000002</v>
      </c>
      <c r="P785" s="35" t="str">
        <f>IF(L785="","",N785*INDEX(rngFXtoEUr,MATCH(L785,rngCurrencies,0))/INDEX('Fixed inputs'!$D$65:$D$69,MATCH($C785,'Fixed inputs'!$B$65:$B$69,0)))</f>
        <v/>
      </c>
      <c r="Q785" s="157">
        <f t="shared" ca="1" si="47"/>
        <v>0.83694000000000002</v>
      </c>
    </row>
    <row r="786" spans="2:17" x14ac:dyDescent="0.6">
      <c r="B786" s="5">
        <f>INDEX('Fixed inputs'!$I$8:$I$19,MATCH(F786,'Fixed inputs'!$J$8:$J$19,0))</f>
        <v>11</v>
      </c>
      <c r="C786" s="25" t="s">
        <v>67</v>
      </c>
      <c r="D786" s="26" t="s">
        <v>53</v>
      </c>
      <c r="E786" s="26">
        <v>2029</v>
      </c>
      <c r="F786" s="27" t="s">
        <v>144</v>
      </c>
      <c r="G786" s="18" t="s">
        <v>146</v>
      </c>
      <c r="H786" s="6" t="s">
        <v>92</v>
      </c>
      <c r="I786" s="6" t="s">
        <v>68</v>
      </c>
      <c r="J786" s="134">
        <v>2.5752000000000002</v>
      </c>
      <c r="K786" s="18"/>
      <c r="L786" s="6"/>
      <c r="M786" s="6"/>
      <c r="N786" s="41"/>
      <c r="O786" s="34">
        <f ca="1">J786/'Fixed inputs'!$D$69*(1/INDIRECT($H786))</f>
        <v>0.83694000000000002</v>
      </c>
      <c r="P786" s="35" t="str">
        <f>IF(L786="","",N786*INDEX(rngFXtoEUr,MATCH(L786,rngCurrencies,0))/INDEX('Fixed inputs'!$D$65:$D$69,MATCH($C786,'Fixed inputs'!$B$65:$B$69,0)))</f>
        <v/>
      </c>
      <c r="Q786" s="157">
        <f t="shared" ca="1" si="47"/>
        <v>0.83694000000000002</v>
      </c>
    </row>
    <row r="787" spans="2:17" x14ac:dyDescent="0.6">
      <c r="B787" s="5">
        <f>INDEX('Fixed inputs'!$I$8:$I$19,MATCH(F787,'Fixed inputs'!$J$8:$J$19,0))</f>
        <v>12</v>
      </c>
      <c r="C787" s="28" t="s">
        <v>67</v>
      </c>
      <c r="D787" s="23" t="s">
        <v>53</v>
      </c>
      <c r="E787" s="23">
        <v>2029</v>
      </c>
      <c r="F787" s="29" t="s">
        <v>145</v>
      </c>
      <c r="G787" s="15" t="s">
        <v>146</v>
      </c>
      <c r="H787" s="19" t="s">
        <v>92</v>
      </c>
      <c r="I787" s="19" t="s">
        <v>68</v>
      </c>
      <c r="J787" s="135">
        <v>4.5843000000000007</v>
      </c>
      <c r="K787" s="15"/>
      <c r="L787" s="19"/>
      <c r="M787" s="19"/>
      <c r="N787" s="159"/>
      <c r="O787" s="24">
        <f ca="1">J787/'Fixed inputs'!$D$69*(1/INDIRECT($H787))</f>
        <v>1.4898975000000001</v>
      </c>
      <c r="P787" s="24" t="str">
        <f>IF(L787="","",N787*INDEX(rngFXtoEUr,MATCH(L787,rngCurrencies,0))/INDEX('Fixed inputs'!$D$65:$D$69,MATCH($C787,'Fixed inputs'!$B$65:$B$69,0)))</f>
        <v/>
      </c>
      <c r="Q787" s="158">
        <f t="shared" ca="1" si="47"/>
        <v>1.4898975000000001</v>
      </c>
    </row>
  </sheetData>
  <dataValidations count="2">
    <dataValidation type="list" allowBlank="1" showInputMessage="1" showErrorMessage="1" sqref="C8:C475" xr:uid="{00000000-0002-0000-0300-000000000000}">
      <formula1>rngFuels</formula1>
    </dataValidation>
    <dataValidation type="list" allowBlank="1" showInputMessage="1" showErrorMessage="1" sqref="D8:D527 D632:D787" xr:uid="{00000000-0002-0000-0300-000001000000}">
      <formula1>rngMarkets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wksOutput1">
    <tabColor theme="5"/>
  </sheetPr>
  <dimension ref="A1:AF1053"/>
  <sheetViews>
    <sheetView zoomScale="80" zoomScaleNormal="80" workbookViewId="0"/>
  </sheetViews>
  <sheetFormatPr defaultColWidth="9.08984375" defaultRowHeight="13" outlineLevelCol="1" x14ac:dyDescent="0.6"/>
  <cols>
    <col min="1" max="4" width="10" style="62" customWidth="1" outlineLevel="1"/>
    <col min="5" max="5" width="13.08984375" style="62" customWidth="1"/>
    <col min="6" max="6" width="9.453125" style="7" customWidth="1"/>
    <col min="7" max="7" width="28.08984375" style="7" customWidth="1"/>
    <col min="8" max="8" width="21.54296875" style="7" customWidth="1"/>
    <col min="9" max="10" width="10.31640625" style="7" customWidth="1"/>
    <col min="11" max="12" width="9.08984375" style="7"/>
    <col min="13" max="13" width="15.86328125" style="7" bestFit="1" customWidth="1"/>
    <col min="14" max="14" width="15.31640625" style="7" bestFit="1" customWidth="1"/>
    <col min="15" max="17" width="9.08984375" style="7"/>
    <col min="18" max="18" width="38.08984375" style="7" bestFit="1" customWidth="1"/>
    <col min="19" max="21" width="9.08984375" style="7"/>
    <col min="22" max="22" width="19.31640625" style="7" customWidth="1"/>
    <col min="23" max="26" width="9.08984375" style="7"/>
    <col min="27" max="27" width="16.453125" style="7" bestFit="1" customWidth="1"/>
    <col min="28" max="28" width="15.453125" style="7" bestFit="1" customWidth="1"/>
    <col min="29" max="31" width="9.08984375" style="7"/>
    <col min="32" max="32" width="38.08984375" style="7" bestFit="1" customWidth="1"/>
    <col min="33" max="16384" width="9.08984375" style="7"/>
  </cols>
  <sheetData>
    <row r="1" spans="1:32" s="62" customFormat="1" x14ac:dyDescent="0.6">
      <c r="A1" s="4"/>
    </row>
    <row r="2" spans="1:32" s="62" customFormat="1" x14ac:dyDescent="0.6">
      <c r="A2" s="4"/>
    </row>
    <row r="3" spans="1:32" s="62" customFormat="1" x14ac:dyDescent="0.6"/>
    <row r="4" spans="1:32" s="62" customFormat="1" x14ac:dyDescent="0.6"/>
    <row r="5" spans="1:32" s="62" customFormat="1" x14ac:dyDescent="0.6"/>
    <row r="6" spans="1:32" x14ac:dyDescent="0.6">
      <c r="F6" s="8"/>
      <c r="G6" s="4" t="s">
        <v>97</v>
      </c>
      <c r="H6" s="89" t="s">
        <v>132</v>
      </c>
    </row>
    <row r="9" spans="1:32" ht="52" x14ac:dyDescent="0.6">
      <c r="F9" s="161" t="s">
        <v>154</v>
      </c>
      <c r="G9" s="102" t="s">
        <v>98</v>
      </c>
      <c r="U9" s="102" t="s">
        <v>99</v>
      </c>
    </row>
    <row r="10" spans="1:32" x14ac:dyDescent="0.6">
      <c r="G10" s="91" t="s">
        <v>7</v>
      </c>
      <c r="H10" s="92" t="s">
        <v>14</v>
      </c>
      <c r="I10" s="92" t="s">
        <v>15</v>
      </c>
      <c r="J10" s="92" t="s">
        <v>20</v>
      </c>
      <c r="K10" s="92" t="s">
        <v>12</v>
      </c>
      <c r="L10" s="92" t="s">
        <v>16</v>
      </c>
      <c r="M10" s="92" t="s">
        <v>17</v>
      </c>
      <c r="N10" s="92" t="s">
        <v>18</v>
      </c>
      <c r="O10" s="92" t="s">
        <v>19</v>
      </c>
      <c r="P10" s="92" t="s">
        <v>116</v>
      </c>
      <c r="Q10" s="144" t="s">
        <v>118</v>
      </c>
      <c r="R10" s="93" t="s">
        <v>21</v>
      </c>
      <c r="U10" s="91" t="s">
        <v>84</v>
      </c>
      <c r="V10" s="92" t="s">
        <v>14</v>
      </c>
      <c r="W10" s="92" t="s">
        <v>15</v>
      </c>
      <c r="X10" s="92" t="s">
        <v>20</v>
      </c>
      <c r="Y10" s="92" t="s">
        <v>12</v>
      </c>
      <c r="Z10" s="92" t="s">
        <v>16</v>
      </c>
      <c r="AA10" s="92" t="s">
        <v>17</v>
      </c>
      <c r="AB10" s="92" t="s">
        <v>18</v>
      </c>
      <c r="AC10" s="92" t="s">
        <v>19</v>
      </c>
      <c r="AD10" s="92" t="s">
        <v>116</v>
      </c>
      <c r="AE10" s="144" t="s">
        <v>118</v>
      </c>
      <c r="AF10" s="93" t="s">
        <v>21</v>
      </c>
    </row>
    <row r="11" spans="1:32" x14ac:dyDescent="0.6">
      <c r="A11" s="90" t="str">
        <f>'Fuel adder inputs and calcs'!C8</f>
        <v>Coal</v>
      </c>
      <c r="B11" s="90" t="str">
        <f>'Fuel adder inputs and calcs'!D8</f>
        <v>ROI</v>
      </c>
      <c r="C11" s="90" t="str">
        <f>'Fuel adder inputs and calcs'!E8&amp;'Fuel adder inputs and calcs'!F8</f>
        <v>2017Q1</v>
      </c>
      <c r="D11" s="90" t="str">
        <f>B11&amp;" "&amp;INDEX('Fixed inputs'!$D$76:$D$79,MATCH(A11,rngFuels,0))</f>
        <v>ROI Coal</v>
      </c>
      <c r="E11" s="63"/>
      <c r="G11" s="94" t="str">
        <f t="shared" ref="G11:G17" si="0">D11</f>
        <v>ROI Coal</v>
      </c>
      <c r="H11" s="94" t="s">
        <v>22</v>
      </c>
      <c r="I11" s="95">
        <f ca="1">INDEX(rngFuelPricesDeterministic,MATCH($C11,'Commodity inputs and calcs'!$M$26:$M$77,0),MATCH($A11,'Commodity inputs and calcs'!$N$25:$Q$25,0))+'Fuel adder inputs and calcs'!Q8</f>
        <v>5.2747776191522071</v>
      </c>
      <c r="J11" s="95"/>
      <c r="K11" s="94" t="s">
        <v>23</v>
      </c>
      <c r="L11" s="96">
        <v>1</v>
      </c>
      <c r="M11" s="147">
        <f>INDEX('Fixed inputs'!$G$8:$G$59,MATCH(C11,'Fixed inputs'!$D$8:$D$59,0))</f>
        <v>42736</v>
      </c>
      <c r="N11" s="147"/>
      <c r="O11" s="94" t="s">
        <v>24</v>
      </c>
      <c r="P11" s="94" t="s">
        <v>117</v>
      </c>
      <c r="Q11" s="94"/>
      <c r="R11" s="97" t="str">
        <f>$H$6</f>
        <v>Quarterly Fuel Prices_2021_Update</v>
      </c>
      <c r="T11" s="103" t="s">
        <v>34</v>
      </c>
      <c r="U11" s="94" t="s">
        <v>10</v>
      </c>
      <c r="V11" s="94" t="s">
        <v>22</v>
      </c>
      <c r="W11" s="95">
        <f>INDEX(rngCarbonTaxDeterministic,MATCH($C11,'Commodity inputs and calcs'!$T$26:$T$77,0),MATCH($T11,'Commodity inputs and calcs'!$V$25:$X$25,0))</f>
        <v>0.06</v>
      </c>
      <c r="X11" s="95"/>
      <c r="Y11" s="94" t="s">
        <v>85</v>
      </c>
      <c r="Z11" s="96">
        <v>1</v>
      </c>
      <c r="AA11" s="147">
        <f t="shared" ref="AA11:AA38" si="1">M11</f>
        <v>42736</v>
      </c>
      <c r="AB11" s="147"/>
      <c r="AC11" s="94" t="s">
        <v>24</v>
      </c>
      <c r="AD11" s="94" t="s">
        <v>117</v>
      </c>
      <c r="AE11" s="94"/>
      <c r="AF11" s="97" t="str">
        <f>$H$6</f>
        <v>Quarterly Fuel Prices_2021_Update</v>
      </c>
    </row>
    <row r="12" spans="1:32" x14ac:dyDescent="0.6">
      <c r="A12" s="90" t="str">
        <f>'Fuel adder inputs and calcs'!C9</f>
        <v>Coal</v>
      </c>
      <c r="B12" s="90" t="str">
        <f>'Fuel adder inputs and calcs'!D9</f>
        <v>ROI</v>
      </c>
      <c r="C12" s="90" t="str">
        <f>'Fuel adder inputs and calcs'!E9&amp;'Fuel adder inputs and calcs'!F9</f>
        <v>2017Q2</v>
      </c>
      <c r="D12" s="90" t="str">
        <f>B12&amp;" "&amp;INDEX('Fixed inputs'!$D$76:$D$79,MATCH(A12,rngFuels,0))</f>
        <v>ROI Coal</v>
      </c>
      <c r="E12" s="63"/>
      <c r="G12" s="94" t="str">
        <f t="shared" si="0"/>
        <v>ROI Coal</v>
      </c>
      <c r="H12" s="94" t="s">
        <v>22</v>
      </c>
      <c r="I12" s="95">
        <f ca="1">INDEX(rngFuelPricesDeterministic,MATCH($C12,'Commodity inputs and calcs'!$M$26:$M$77,0),MATCH($A12,'Commodity inputs and calcs'!$N$25:$Q$25,0))+'Fuel adder inputs and calcs'!Q9</f>
        <v>5.2747776191522071</v>
      </c>
      <c r="J12" s="95"/>
      <c r="K12" s="94" t="s">
        <v>23</v>
      </c>
      <c r="L12" s="96">
        <v>1</v>
      </c>
      <c r="M12" s="147">
        <f>INDEX('Fixed inputs'!$G$8:$G$59,MATCH(C12,'Fixed inputs'!$D$8:$D$59,0))</f>
        <v>42826</v>
      </c>
      <c r="N12" s="147"/>
      <c r="O12" s="94" t="s">
        <v>24</v>
      </c>
      <c r="P12" s="94" t="s">
        <v>117</v>
      </c>
      <c r="Q12" s="94"/>
      <c r="R12" s="97" t="str">
        <f t="shared" ref="R12:R427" si="2">$H$6</f>
        <v>Quarterly Fuel Prices_2021_Update</v>
      </c>
      <c r="T12" s="103" t="s">
        <v>34</v>
      </c>
      <c r="U12" s="94" t="s">
        <v>10</v>
      </c>
      <c r="V12" s="94" t="s">
        <v>22</v>
      </c>
      <c r="W12" s="95">
        <f>INDEX(rngCarbonTaxDeterministic,MATCH($C12,'Commodity inputs and calcs'!$T$26:$T$77,0),MATCH($T12,'Commodity inputs and calcs'!$V$25:$X$25,0))</f>
        <v>0.06</v>
      </c>
      <c r="X12" s="95"/>
      <c r="Y12" s="94" t="s">
        <v>85</v>
      </c>
      <c r="Z12" s="96">
        <v>1</v>
      </c>
      <c r="AA12" s="147">
        <f t="shared" si="1"/>
        <v>42826</v>
      </c>
      <c r="AB12" s="147"/>
      <c r="AC12" s="94" t="s">
        <v>24</v>
      </c>
      <c r="AD12" s="94" t="s">
        <v>117</v>
      </c>
      <c r="AE12" s="94"/>
      <c r="AF12" s="97" t="str">
        <f t="shared" ref="AF12:AF195" si="3">$H$6</f>
        <v>Quarterly Fuel Prices_2021_Update</v>
      </c>
    </row>
    <row r="13" spans="1:32" x14ac:dyDescent="0.6">
      <c r="A13" s="90" t="str">
        <f>'Fuel adder inputs and calcs'!C10</f>
        <v>Coal</v>
      </c>
      <c r="B13" s="90" t="str">
        <f>'Fuel adder inputs and calcs'!D10</f>
        <v>ROI</v>
      </c>
      <c r="C13" s="90" t="str">
        <f>'Fuel adder inputs and calcs'!E10&amp;'Fuel adder inputs and calcs'!F10</f>
        <v>2017Q3</v>
      </c>
      <c r="D13" s="90" t="str">
        <f>B13&amp;" "&amp;INDEX('Fixed inputs'!$D$76:$D$79,MATCH(A13,rngFuels,0))</f>
        <v>ROI Coal</v>
      </c>
      <c r="E13" s="63"/>
      <c r="G13" s="94" t="str">
        <f t="shared" si="0"/>
        <v>ROI Coal</v>
      </c>
      <c r="H13" s="94" t="s">
        <v>22</v>
      </c>
      <c r="I13" s="95">
        <f ca="1">INDEX(rngFuelPricesDeterministic,MATCH($C13,'Commodity inputs and calcs'!$M$26:$M$77,0),MATCH($A13,'Commodity inputs and calcs'!$N$25:$Q$25,0))+'Fuel adder inputs and calcs'!Q10</f>
        <v>5.2747776191522071</v>
      </c>
      <c r="J13" s="95"/>
      <c r="K13" s="94" t="s">
        <v>23</v>
      </c>
      <c r="L13" s="96">
        <v>1</v>
      </c>
      <c r="M13" s="147">
        <f>INDEX('Fixed inputs'!$G$8:$G$59,MATCH(C13,'Fixed inputs'!$D$8:$D$59,0))</f>
        <v>42917</v>
      </c>
      <c r="N13" s="147"/>
      <c r="O13" s="94" t="s">
        <v>24</v>
      </c>
      <c r="P13" s="94" t="s">
        <v>117</v>
      </c>
      <c r="Q13" s="94"/>
      <c r="R13" s="97" t="str">
        <f t="shared" si="2"/>
        <v>Quarterly Fuel Prices_2021_Update</v>
      </c>
      <c r="T13" s="103" t="s">
        <v>34</v>
      </c>
      <c r="U13" s="94" t="s">
        <v>10</v>
      </c>
      <c r="V13" s="94" t="s">
        <v>22</v>
      </c>
      <c r="W13" s="95">
        <f>INDEX(rngCarbonTaxDeterministic,MATCH($C13,'Commodity inputs and calcs'!$T$26:$T$77,0),MATCH($T13,'Commodity inputs and calcs'!$V$25:$X$25,0))</f>
        <v>0.06</v>
      </c>
      <c r="X13" s="95"/>
      <c r="Y13" s="94" t="s">
        <v>85</v>
      </c>
      <c r="Z13" s="96">
        <v>1</v>
      </c>
      <c r="AA13" s="147">
        <f t="shared" si="1"/>
        <v>42917</v>
      </c>
      <c r="AB13" s="147"/>
      <c r="AC13" s="94" t="s">
        <v>24</v>
      </c>
      <c r="AD13" s="94" t="s">
        <v>117</v>
      </c>
      <c r="AE13" s="94"/>
      <c r="AF13" s="97" t="str">
        <f t="shared" si="3"/>
        <v>Quarterly Fuel Prices_2021_Update</v>
      </c>
    </row>
    <row r="14" spans="1:32" x14ac:dyDescent="0.6">
      <c r="A14" s="90" t="str">
        <f>'Fuel adder inputs and calcs'!C11</f>
        <v>Coal</v>
      </c>
      <c r="B14" s="90" t="str">
        <f>'Fuel adder inputs and calcs'!D11</f>
        <v>ROI</v>
      </c>
      <c r="C14" s="90" t="str">
        <f>'Fuel adder inputs and calcs'!E11&amp;'Fuel adder inputs and calcs'!F11</f>
        <v>2017Q4</v>
      </c>
      <c r="D14" s="90" t="str">
        <f>B14&amp;" "&amp;INDEX('Fixed inputs'!$D$76:$D$79,MATCH(A14,rngFuels,0))</f>
        <v>ROI Coal</v>
      </c>
      <c r="E14" s="63"/>
      <c r="G14" s="94" t="str">
        <f t="shared" si="0"/>
        <v>ROI Coal</v>
      </c>
      <c r="H14" s="94" t="s">
        <v>22</v>
      </c>
      <c r="I14" s="95">
        <f ca="1">INDEX(rngFuelPricesDeterministic,MATCH($C14,'Commodity inputs and calcs'!$M$26:$M$77,0),MATCH($A14,'Commodity inputs and calcs'!$N$25:$Q$25,0))+'Fuel adder inputs and calcs'!Q11</f>
        <v>5.2747776191522071</v>
      </c>
      <c r="J14" s="95"/>
      <c r="K14" s="94" t="s">
        <v>23</v>
      </c>
      <c r="L14" s="96">
        <v>1</v>
      </c>
      <c r="M14" s="147">
        <f>INDEX('Fixed inputs'!$G$8:$G$59,MATCH(C14,'Fixed inputs'!$D$8:$D$59,0))</f>
        <v>43009</v>
      </c>
      <c r="N14" s="147"/>
      <c r="O14" s="94" t="s">
        <v>24</v>
      </c>
      <c r="P14" s="94" t="s">
        <v>117</v>
      </c>
      <c r="Q14" s="94"/>
      <c r="R14" s="97" t="str">
        <f t="shared" si="2"/>
        <v>Quarterly Fuel Prices_2021_Update</v>
      </c>
      <c r="T14" s="103" t="s">
        <v>34</v>
      </c>
      <c r="U14" s="94" t="s">
        <v>10</v>
      </c>
      <c r="V14" s="94" t="s">
        <v>22</v>
      </c>
      <c r="W14" s="95">
        <f>INDEX(rngCarbonTaxDeterministic,MATCH($C14,'Commodity inputs and calcs'!$T$26:$T$77,0),MATCH($T14,'Commodity inputs and calcs'!$V$25:$X$25,0))</f>
        <v>0.06</v>
      </c>
      <c r="X14" s="95"/>
      <c r="Y14" s="94" t="s">
        <v>85</v>
      </c>
      <c r="Z14" s="96">
        <v>1</v>
      </c>
      <c r="AA14" s="147">
        <f t="shared" si="1"/>
        <v>43009</v>
      </c>
      <c r="AB14" s="147"/>
      <c r="AC14" s="94" t="s">
        <v>24</v>
      </c>
      <c r="AD14" s="94" t="s">
        <v>117</v>
      </c>
      <c r="AE14" s="94"/>
      <c r="AF14" s="97" t="str">
        <f t="shared" si="3"/>
        <v>Quarterly Fuel Prices_2021_Update</v>
      </c>
    </row>
    <row r="15" spans="1:32" x14ac:dyDescent="0.6">
      <c r="A15" s="90" t="str">
        <f>'Fuel adder inputs and calcs'!C12</f>
        <v>Coal</v>
      </c>
      <c r="B15" s="90" t="str">
        <f>'Fuel adder inputs and calcs'!D12</f>
        <v>ROI</v>
      </c>
      <c r="C15" s="90" t="str">
        <f>'Fuel adder inputs and calcs'!E12&amp;'Fuel adder inputs and calcs'!F12</f>
        <v>2018Q1</v>
      </c>
      <c r="D15" s="90" t="str">
        <f>B15&amp;" "&amp;INDEX('Fixed inputs'!$D$76:$D$79,MATCH(A15,rngFuels,0))</f>
        <v>ROI Coal</v>
      </c>
      <c r="E15" s="63"/>
      <c r="G15" s="94" t="str">
        <f t="shared" si="0"/>
        <v>ROI Coal</v>
      </c>
      <c r="H15" s="94" t="s">
        <v>22</v>
      </c>
      <c r="I15" s="95">
        <f ca="1">INDEX(rngFuelPricesDeterministic,MATCH($C15,'Commodity inputs and calcs'!$M$26:$M$77,0),MATCH($A15,'Commodity inputs and calcs'!$N$25:$Q$25,0))+'Fuel adder inputs and calcs'!Q12</f>
        <v>5.2747776191522071</v>
      </c>
      <c r="J15" s="95"/>
      <c r="K15" s="94" t="s">
        <v>23</v>
      </c>
      <c r="L15" s="96">
        <v>1</v>
      </c>
      <c r="M15" s="147">
        <f>INDEX('Fixed inputs'!$G$8:$G$59,MATCH(C15,'Fixed inputs'!$D$8:$D$59,0))</f>
        <v>43101</v>
      </c>
      <c r="N15" s="147"/>
      <c r="O15" s="94" t="s">
        <v>24</v>
      </c>
      <c r="P15" s="94" t="s">
        <v>117</v>
      </c>
      <c r="Q15" s="94"/>
      <c r="R15" s="97" t="str">
        <f t="shared" si="2"/>
        <v>Quarterly Fuel Prices_2021_Update</v>
      </c>
      <c r="T15" s="103" t="s">
        <v>34</v>
      </c>
      <c r="U15" s="94" t="s">
        <v>10</v>
      </c>
      <c r="V15" s="94" t="s">
        <v>22</v>
      </c>
      <c r="W15" s="95">
        <f>INDEX(rngCarbonTaxDeterministic,MATCH($C15,'Commodity inputs and calcs'!$T$26:$T$77,0),MATCH($T15,'Commodity inputs and calcs'!$V$25:$X$25,0))</f>
        <v>0.06</v>
      </c>
      <c r="X15" s="95"/>
      <c r="Y15" s="94" t="s">
        <v>85</v>
      </c>
      <c r="Z15" s="96">
        <v>1</v>
      </c>
      <c r="AA15" s="147">
        <f t="shared" si="1"/>
        <v>43101</v>
      </c>
      <c r="AB15" s="147"/>
      <c r="AC15" s="94" t="s">
        <v>24</v>
      </c>
      <c r="AD15" s="94" t="s">
        <v>117</v>
      </c>
      <c r="AE15" s="94"/>
      <c r="AF15" s="97" t="str">
        <f t="shared" si="3"/>
        <v>Quarterly Fuel Prices_2021_Update</v>
      </c>
    </row>
    <row r="16" spans="1:32" x14ac:dyDescent="0.6">
      <c r="A16" s="90" t="str">
        <f>'Fuel adder inputs and calcs'!C13</f>
        <v>Coal</v>
      </c>
      <c r="B16" s="90" t="str">
        <f>'Fuel adder inputs and calcs'!D13</f>
        <v>ROI</v>
      </c>
      <c r="C16" s="90" t="str">
        <f>'Fuel adder inputs and calcs'!E13&amp;'Fuel adder inputs and calcs'!F13</f>
        <v>2018Q2</v>
      </c>
      <c r="D16" s="90" t="str">
        <f>B16&amp;" "&amp;INDEX('Fixed inputs'!$D$76:$D$79,MATCH(A16,rngFuels,0))</f>
        <v>ROI Coal</v>
      </c>
      <c r="E16" s="63"/>
      <c r="G16" s="94" t="str">
        <f t="shared" si="0"/>
        <v>ROI Coal</v>
      </c>
      <c r="H16" s="94" t="s">
        <v>22</v>
      </c>
      <c r="I16" s="95">
        <f ca="1">INDEX(rngFuelPricesDeterministic,MATCH($C16,'Commodity inputs and calcs'!$M$26:$M$77,0),MATCH($A16,'Commodity inputs and calcs'!$N$25:$Q$25,0))+'Fuel adder inputs and calcs'!Q13</f>
        <v>5.2747776191522071</v>
      </c>
      <c r="J16" s="95"/>
      <c r="K16" s="94" t="s">
        <v>23</v>
      </c>
      <c r="L16" s="96">
        <v>1</v>
      </c>
      <c r="M16" s="147">
        <f>INDEX('Fixed inputs'!$G$8:$G$59,MATCH(C16,'Fixed inputs'!$D$8:$D$59,0))</f>
        <v>43191</v>
      </c>
      <c r="N16" s="147"/>
      <c r="O16" s="94" t="s">
        <v>24</v>
      </c>
      <c r="P16" s="94" t="s">
        <v>117</v>
      </c>
      <c r="Q16" s="94"/>
      <c r="R16" s="97" t="str">
        <f t="shared" si="2"/>
        <v>Quarterly Fuel Prices_2021_Update</v>
      </c>
      <c r="T16" s="103" t="s">
        <v>34</v>
      </c>
      <c r="U16" s="94" t="s">
        <v>10</v>
      </c>
      <c r="V16" s="94" t="s">
        <v>22</v>
      </c>
      <c r="W16" s="95">
        <f>INDEX(rngCarbonTaxDeterministic,MATCH($C16,'Commodity inputs and calcs'!$T$26:$T$77,0),MATCH($T16,'Commodity inputs and calcs'!$V$25:$X$25,0))</f>
        <v>0.06</v>
      </c>
      <c r="X16" s="95"/>
      <c r="Y16" s="94" t="s">
        <v>85</v>
      </c>
      <c r="Z16" s="96">
        <v>1</v>
      </c>
      <c r="AA16" s="147">
        <f t="shared" si="1"/>
        <v>43191</v>
      </c>
      <c r="AB16" s="147"/>
      <c r="AC16" s="94" t="s">
        <v>24</v>
      </c>
      <c r="AD16" s="94" t="s">
        <v>117</v>
      </c>
      <c r="AE16" s="94"/>
      <c r="AF16" s="97" t="str">
        <f t="shared" si="3"/>
        <v>Quarterly Fuel Prices_2021_Update</v>
      </c>
    </row>
    <row r="17" spans="1:32" x14ac:dyDescent="0.6">
      <c r="A17" s="90" t="str">
        <f>'Fuel adder inputs and calcs'!C14</f>
        <v>Coal</v>
      </c>
      <c r="B17" s="90" t="str">
        <f>'Fuel adder inputs and calcs'!D14</f>
        <v>ROI</v>
      </c>
      <c r="C17" s="90" t="str">
        <f>'Fuel adder inputs and calcs'!E14&amp;'Fuel adder inputs and calcs'!F14</f>
        <v>2018Q3</v>
      </c>
      <c r="D17" s="90" t="str">
        <f>B17&amp;" "&amp;INDEX('Fixed inputs'!$D$76:$D$79,MATCH(A17,rngFuels,0))</f>
        <v>ROI Coal</v>
      </c>
      <c r="E17" s="63"/>
      <c r="G17" s="94" t="str">
        <f t="shared" si="0"/>
        <v>ROI Coal</v>
      </c>
      <c r="H17" s="94" t="s">
        <v>22</v>
      </c>
      <c r="I17" s="95">
        <f ca="1">INDEX(rngFuelPricesDeterministic,MATCH($C17,'Commodity inputs and calcs'!$M$26:$M$77,0),MATCH($A17,'Commodity inputs and calcs'!$N$25:$Q$25,0))+'Fuel adder inputs and calcs'!Q14</f>
        <v>5.2747776191522071</v>
      </c>
      <c r="J17" s="95"/>
      <c r="K17" s="94" t="s">
        <v>23</v>
      </c>
      <c r="L17" s="96">
        <v>1</v>
      </c>
      <c r="M17" s="147">
        <f>INDEX('Fixed inputs'!$G$8:$G$59,MATCH(C17,'Fixed inputs'!$D$8:$D$59,0))</f>
        <v>43282</v>
      </c>
      <c r="N17" s="147"/>
      <c r="O17" s="94" t="s">
        <v>24</v>
      </c>
      <c r="P17" s="94" t="s">
        <v>117</v>
      </c>
      <c r="Q17" s="94"/>
      <c r="R17" s="97" t="str">
        <f t="shared" si="2"/>
        <v>Quarterly Fuel Prices_2021_Update</v>
      </c>
      <c r="T17" s="103" t="s">
        <v>34</v>
      </c>
      <c r="U17" s="94" t="s">
        <v>10</v>
      </c>
      <c r="V17" s="94" t="s">
        <v>22</v>
      </c>
      <c r="W17" s="95">
        <f>INDEX(rngCarbonTaxDeterministic,MATCH($C17,'Commodity inputs and calcs'!$T$26:$T$77,0),MATCH($T17,'Commodity inputs and calcs'!$V$25:$X$25,0))</f>
        <v>0.06</v>
      </c>
      <c r="X17" s="95"/>
      <c r="Y17" s="94" t="s">
        <v>85</v>
      </c>
      <c r="Z17" s="96">
        <v>1</v>
      </c>
      <c r="AA17" s="147">
        <f t="shared" si="1"/>
        <v>43282</v>
      </c>
      <c r="AB17" s="147"/>
      <c r="AC17" s="94" t="s">
        <v>24</v>
      </c>
      <c r="AD17" s="94" t="s">
        <v>117</v>
      </c>
      <c r="AE17" s="94"/>
      <c r="AF17" s="97" t="str">
        <f t="shared" si="3"/>
        <v>Quarterly Fuel Prices_2021_Update</v>
      </c>
    </row>
    <row r="18" spans="1:32" x14ac:dyDescent="0.6">
      <c r="A18" s="90" t="str">
        <f>'Fuel adder inputs and calcs'!C15</f>
        <v>Coal</v>
      </c>
      <c r="B18" s="90" t="str">
        <f>'Fuel adder inputs and calcs'!D15</f>
        <v>ROI</v>
      </c>
      <c r="C18" s="90" t="str">
        <f>'Fuel adder inputs and calcs'!E15&amp;'Fuel adder inputs and calcs'!F15</f>
        <v>2018Q4</v>
      </c>
      <c r="D18" s="90" t="str">
        <f>B18&amp;" "&amp;INDEX('Fixed inputs'!$D$76:$D$79,MATCH(A18,rngFuels,0))</f>
        <v>ROI Coal</v>
      </c>
      <c r="E18" s="63"/>
      <c r="G18" s="94" t="str">
        <f t="shared" ref="G18:G38" si="4">D18</f>
        <v>ROI Coal</v>
      </c>
      <c r="H18" s="94" t="s">
        <v>22</v>
      </c>
      <c r="I18" s="95">
        <f ca="1">INDEX(rngFuelPricesDeterministic,MATCH($C18,'Commodity inputs and calcs'!$M$26:$M$77,0),MATCH($A18,'Commodity inputs and calcs'!$N$25:$Q$25,0))+'Fuel adder inputs and calcs'!Q15</f>
        <v>5.2747776191522071</v>
      </c>
      <c r="J18" s="95"/>
      <c r="K18" s="94" t="s">
        <v>23</v>
      </c>
      <c r="L18" s="96">
        <v>1</v>
      </c>
      <c r="M18" s="147">
        <f>INDEX('Fixed inputs'!$G$8:$G$59,MATCH(C18,'Fixed inputs'!$D$8:$D$59,0))</f>
        <v>43374</v>
      </c>
      <c r="N18" s="147"/>
      <c r="O18" s="94" t="s">
        <v>24</v>
      </c>
      <c r="P18" s="94" t="s">
        <v>117</v>
      </c>
      <c r="Q18" s="94"/>
      <c r="R18" s="97" t="str">
        <f t="shared" si="2"/>
        <v>Quarterly Fuel Prices_2021_Update</v>
      </c>
      <c r="T18" s="103" t="s">
        <v>34</v>
      </c>
      <c r="U18" s="94" t="s">
        <v>10</v>
      </c>
      <c r="V18" s="94" t="s">
        <v>22</v>
      </c>
      <c r="W18" s="95">
        <f>INDEX(rngCarbonTaxDeterministic,MATCH($C18,'Commodity inputs and calcs'!$T$26:$T$77,0),MATCH($T18,'Commodity inputs and calcs'!$V$25:$X$25,0))</f>
        <v>0.06</v>
      </c>
      <c r="X18" s="95"/>
      <c r="Y18" s="94" t="s">
        <v>85</v>
      </c>
      <c r="Z18" s="96">
        <v>1</v>
      </c>
      <c r="AA18" s="147">
        <f t="shared" si="1"/>
        <v>43374</v>
      </c>
      <c r="AB18" s="147"/>
      <c r="AC18" s="94" t="s">
        <v>24</v>
      </c>
      <c r="AD18" s="94" t="s">
        <v>117</v>
      </c>
      <c r="AE18" s="94"/>
      <c r="AF18" s="97" t="str">
        <f t="shared" si="3"/>
        <v>Quarterly Fuel Prices_2021_Update</v>
      </c>
    </row>
    <row r="19" spans="1:32" x14ac:dyDescent="0.6">
      <c r="A19" s="90" t="str">
        <f>'Fuel adder inputs and calcs'!C16</f>
        <v>Coal</v>
      </c>
      <c r="B19" s="90" t="str">
        <f>'Fuel adder inputs and calcs'!D16</f>
        <v>ROI</v>
      </c>
      <c r="C19" s="90" t="str">
        <f>'Fuel adder inputs and calcs'!E16&amp;'Fuel adder inputs and calcs'!F16</f>
        <v>2019Q1</v>
      </c>
      <c r="D19" s="90" t="str">
        <f>B19&amp;" "&amp;INDEX('Fixed inputs'!$D$76:$D$79,MATCH(A19,rngFuels,0))</f>
        <v>ROI Coal</v>
      </c>
      <c r="E19" s="63"/>
      <c r="G19" s="94" t="str">
        <f t="shared" si="4"/>
        <v>ROI Coal</v>
      </c>
      <c r="H19" s="94" t="s">
        <v>22</v>
      </c>
      <c r="I19" s="95">
        <f ca="1">INDEX(rngFuelPricesDeterministic,MATCH($C19,'Commodity inputs and calcs'!$M$26:$M$77,0),MATCH($A19,'Commodity inputs and calcs'!$N$25:$Q$25,0))+'Fuel adder inputs and calcs'!Q16</f>
        <v>5.2747776191522071</v>
      </c>
      <c r="J19" s="95"/>
      <c r="K19" s="94" t="s">
        <v>23</v>
      </c>
      <c r="L19" s="96">
        <v>1</v>
      </c>
      <c r="M19" s="147">
        <f>INDEX('Fixed inputs'!$G$8:$G$59,MATCH(C19,'Fixed inputs'!$D$8:$D$59,0))</f>
        <v>43466</v>
      </c>
      <c r="N19" s="147"/>
      <c r="O19" s="94" t="s">
        <v>24</v>
      </c>
      <c r="P19" s="94" t="s">
        <v>117</v>
      </c>
      <c r="Q19" s="94"/>
      <c r="R19" s="97" t="str">
        <f t="shared" si="2"/>
        <v>Quarterly Fuel Prices_2021_Update</v>
      </c>
      <c r="T19" s="103" t="s">
        <v>34</v>
      </c>
      <c r="U19" s="94" t="s">
        <v>10</v>
      </c>
      <c r="V19" s="94" t="s">
        <v>22</v>
      </c>
      <c r="W19" s="95">
        <f>INDEX(rngCarbonTaxDeterministic,MATCH($C19,'Commodity inputs and calcs'!$T$26:$T$77,0),MATCH($T19,'Commodity inputs and calcs'!$V$25:$X$25,0))</f>
        <v>0.06</v>
      </c>
      <c r="X19" s="95"/>
      <c r="Y19" s="94" t="s">
        <v>85</v>
      </c>
      <c r="Z19" s="96">
        <v>1</v>
      </c>
      <c r="AA19" s="147">
        <f t="shared" si="1"/>
        <v>43466</v>
      </c>
      <c r="AB19" s="147"/>
      <c r="AC19" s="94" t="s">
        <v>24</v>
      </c>
      <c r="AD19" s="94" t="s">
        <v>117</v>
      </c>
      <c r="AE19" s="94"/>
      <c r="AF19" s="97" t="str">
        <f t="shared" si="3"/>
        <v>Quarterly Fuel Prices_2021_Update</v>
      </c>
    </row>
    <row r="20" spans="1:32" x14ac:dyDescent="0.6">
      <c r="A20" s="90" t="str">
        <f>'Fuel adder inputs and calcs'!C17</f>
        <v>Coal</v>
      </c>
      <c r="B20" s="90" t="str">
        <f>'Fuel adder inputs and calcs'!D17</f>
        <v>ROI</v>
      </c>
      <c r="C20" s="90" t="str">
        <f>'Fuel adder inputs and calcs'!E17&amp;'Fuel adder inputs and calcs'!F17</f>
        <v>2019Q2</v>
      </c>
      <c r="D20" s="90" t="str">
        <f>B20&amp;" "&amp;INDEX('Fixed inputs'!$D$76:$D$79,MATCH(A20,rngFuels,0))</f>
        <v>ROI Coal</v>
      </c>
      <c r="E20" s="63"/>
      <c r="G20" s="94" t="str">
        <f t="shared" si="4"/>
        <v>ROI Coal</v>
      </c>
      <c r="H20" s="94" t="s">
        <v>22</v>
      </c>
      <c r="I20" s="95">
        <f ca="1">INDEX(rngFuelPricesDeterministic,MATCH($C20,'Commodity inputs and calcs'!$M$26:$M$77,0),MATCH($A20,'Commodity inputs and calcs'!$N$25:$Q$25,0))+'Fuel adder inputs and calcs'!Q17</f>
        <v>5.2747776191522071</v>
      </c>
      <c r="J20" s="95"/>
      <c r="K20" s="94" t="s">
        <v>23</v>
      </c>
      <c r="L20" s="96">
        <v>1</v>
      </c>
      <c r="M20" s="147">
        <f>INDEX('Fixed inputs'!$G$8:$G$59,MATCH(C20,'Fixed inputs'!$D$8:$D$59,0))</f>
        <v>43556</v>
      </c>
      <c r="N20" s="147"/>
      <c r="O20" s="94" t="s">
        <v>24</v>
      </c>
      <c r="P20" s="94" t="s">
        <v>117</v>
      </c>
      <c r="Q20" s="94"/>
      <c r="R20" s="97" t="str">
        <f t="shared" si="2"/>
        <v>Quarterly Fuel Prices_2021_Update</v>
      </c>
      <c r="T20" s="103" t="s">
        <v>34</v>
      </c>
      <c r="U20" s="94" t="s">
        <v>10</v>
      </c>
      <c r="V20" s="94" t="s">
        <v>22</v>
      </c>
      <c r="W20" s="95">
        <f>INDEX(rngCarbonTaxDeterministic,MATCH($C20,'Commodity inputs and calcs'!$T$26:$T$77,0),MATCH($T20,'Commodity inputs and calcs'!$V$25:$X$25,0))</f>
        <v>0.06</v>
      </c>
      <c r="X20" s="95"/>
      <c r="Y20" s="94" t="s">
        <v>85</v>
      </c>
      <c r="Z20" s="96">
        <v>1</v>
      </c>
      <c r="AA20" s="147">
        <f t="shared" si="1"/>
        <v>43556</v>
      </c>
      <c r="AB20" s="147"/>
      <c r="AC20" s="94" t="s">
        <v>24</v>
      </c>
      <c r="AD20" s="94" t="s">
        <v>117</v>
      </c>
      <c r="AE20" s="94"/>
      <c r="AF20" s="97" t="str">
        <f t="shared" si="3"/>
        <v>Quarterly Fuel Prices_2021_Update</v>
      </c>
    </row>
    <row r="21" spans="1:32" x14ac:dyDescent="0.6">
      <c r="A21" s="90" t="str">
        <f>'Fuel adder inputs and calcs'!C18</f>
        <v>Coal</v>
      </c>
      <c r="B21" s="90" t="str">
        <f>'Fuel adder inputs and calcs'!D18</f>
        <v>ROI</v>
      </c>
      <c r="C21" s="90" t="str">
        <f>'Fuel adder inputs and calcs'!E18&amp;'Fuel adder inputs and calcs'!F18</f>
        <v>2019Q3</v>
      </c>
      <c r="D21" s="90" t="str">
        <f>B21&amp;" "&amp;INDEX('Fixed inputs'!$D$76:$D$79,MATCH(A21,rngFuels,0))</f>
        <v>ROI Coal</v>
      </c>
      <c r="E21" s="63"/>
      <c r="G21" s="94" t="str">
        <f t="shared" si="4"/>
        <v>ROI Coal</v>
      </c>
      <c r="H21" s="94" t="s">
        <v>22</v>
      </c>
      <c r="I21" s="95">
        <f ca="1">INDEX(rngFuelPricesDeterministic,MATCH($C21,'Commodity inputs and calcs'!$M$26:$M$77,0),MATCH($A21,'Commodity inputs and calcs'!$N$25:$Q$25,0))+'Fuel adder inputs and calcs'!Q18</f>
        <v>5.2747776191522071</v>
      </c>
      <c r="J21" s="95"/>
      <c r="K21" s="94" t="s">
        <v>23</v>
      </c>
      <c r="L21" s="96">
        <v>1</v>
      </c>
      <c r="M21" s="147">
        <f>INDEX('Fixed inputs'!$G$8:$G$59,MATCH(C21,'Fixed inputs'!$D$8:$D$59,0))</f>
        <v>43647</v>
      </c>
      <c r="N21" s="147"/>
      <c r="O21" s="94" t="s">
        <v>24</v>
      </c>
      <c r="P21" s="94" t="s">
        <v>117</v>
      </c>
      <c r="Q21" s="94"/>
      <c r="R21" s="97" t="str">
        <f t="shared" si="2"/>
        <v>Quarterly Fuel Prices_2021_Update</v>
      </c>
      <c r="T21" s="103" t="s">
        <v>34</v>
      </c>
      <c r="U21" s="94" t="s">
        <v>10</v>
      </c>
      <c r="V21" s="94" t="s">
        <v>22</v>
      </c>
      <c r="W21" s="95">
        <f>INDEX(rngCarbonTaxDeterministic,MATCH($C21,'Commodity inputs and calcs'!$T$26:$T$77,0),MATCH($T21,'Commodity inputs and calcs'!$V$25:$X$25,0))</f>
        <v>0.06</v>
      </c>
      <c r="X21" s="95"/>
      <c r="Y21" s="94" t="s">
        <v>85</v>
      </c>
      <c r="Z21" s="96">
        <v>1</v>
      </c>
      <c r="AA21" s="147">
        <f t="shared" si="1"/>
        <v>43647</v>
      </c>
      <c r="AB21" s="147"/>
      <c r="AC21" s="94" t="s">
        <v>24</v>
      </c>
      <c r="AD21" s="94" t="s">
        <v>117</v>
      </c>
      <c r="AE21" s="94"/>
      <c r="AF21" s="97" t="str">
        <f t="shared" si="3"/>
        <v>Quarterly Fuel Prices_2021_Update</v>
      </c>
    </row>
    <row r="22" spans="1:32" x14ac:dyDescent="0.6">
      <c r="A22" s="90" t="str">
        <f>'Fuel adder inputs and calcs'!C19</f>
        <v>Coal</v>
      </c>
      <c r="B22" s="90" t="str">
        <f>'Fuel adder inputs and calcs'!D19</f>
        <v>ROI</v>
      </c>
      <c r="C22" s="90" t="str">
        <f>'Fuel adder inputs and calcs'!E19&amp;'Fuel adder inputs and calcs'!F19</f>
        <v>2019Q4</v>
      </c>
      <c r="D22" s="90" t="str">
        <f>B22&amp;" "&amp;INDEX('Fixed inputs'!$D$76:$D$79,MATCH(A22,rngFuels,0))</f>
        <v>ROI Coal</v>
      </c>
      <c r="E22" s="63"/>
      <c r="G22" s="94" t="str">
        <f t="shared" si="4"/>
        <v>ROI Coal</v>
      </c>
      <c r="H22" s="94" t="s">
        <v>22</v>
      </c>
      <c r="I22" s="95">
        <f ca="1">INDEX(rngFuelPricesDeterministic,MATCH($C22,'Commodity inputs and calcs'!$M$26:$M$77,0),MATCH($A22,'Commodity inputs and calcs'!$N$25:$Q$25,0))+'Fuel adder inputs and calcs'!Q19</f>
        <v>5.2747776191522071</v>
      </c>
      <c r="J22" s="95"/>
      <c r="K22" s="94" t="s">
        <v>23</v>
      </c>
      <c r="L22" s="96">
        <v>1</v>
      </c>
      <c r="M22" s="147">
        <f>INDEX('Fixed inputs'!$G$8:$G$59,MATCH(C22,'Fixed inputs'!$D$8:$D$59,0))</f>
        <v>43739</v>
      </c>
      <c r="N22" s="147"/>
      <c r="O22" s="94" t="s">
        <v>24</v>
      </c>
      <c r="P22" s="94" t="s">
        <v>117</v>
      </c>
      <c r="Q22" s="94"/>
      <c r="R22" s="97" t="str">
        <f t="shared" si="2"/>
        <v>Quarterly Fuel Prices_2021_Update</v>
      </c>
      <c r="T22" s="103" t="s">
        <v>34</v>
      </c>
      <c r="U22" s="94" t="s">
        <v>10</v>
      </c>
      <c r="V22" s="94" t="s">
        <v>22</v>
      </c>
      <c r="W22" s="95">
        <f>INDEX(rngCarbonTaxDeterministic,MATCH($C22,'Commodity inputs and calcs'!$T$26:$T$77,0),MATCH($T22,'Commodity inputs and calcs'!$V$25:$X$25,0))</f>
        <v>0.06</v>
      </c>
      <c r="X22" s="95"/>
      <c r="Y22" s="94" t="s">
        <v>85</v>
      </c>
      <c r="Z22" s="96">
        <v>1</v>
      </c>
      <c r="AA22" s="147">
        <f t="shared" si="1"/>
        <v>43739</v>
      </c>
      <c r="AB22" s="147"/>
      <c r="AC22" s="94" t="s">
        <v>24</v>
      </c>
      <c r="AD22" s="94" t="s">
        <v>117</v>
      </c>
      <c r="AE22" s="94"/>
      <c r="AF22" s="97" t="str">
        <f t="shared" si="3"/>
        <v>Quarterly Fuel Prices_2021_Update</v>
      </c>
    </row>
    <row r="23" spans="1:32" x14ac:dyDescent="0.6">
      <c r="A23" s="90" t="str">
        <f>'Fuel adder inputs and calcs'!C20</f>
        <v>Coal</v>
      </c>
      <c r="B23" s="90" t="str">
        <f>'Fuel adder inputs and calcs'!D20</f>
        <v>ROI</v>
      </c>
      <c r="C23" s="90" t="str">
        <f>'Fuel adder inputs and calcs'!E20&amp;'Fuel adder inputs and calcs'!F20</f>
        <v>2020Q1</v>
      </c>
      <c r="D23" s="90" t="str">
        <f>B23&amp;" "&amp;INDEX('Fixed inputs'!$D$76:$D$79,MATCH(A23,rngFuels,0))</f>
        <v>ROI Coal</v>
      </c>
      <c r="E23" s="63"/>
      <c r="G23" s="94" t="str">
        <f t="shared" si="4"/>
        <v>ROI Coal</v>
      </c>
      <c r="H23" s="94" t="s">
        <v>22</v>
      </c>
      <c r="I23" s="95">
        <f ca="1">INDEX(rngFuelPricesDeterministic,MATCH($C23,'Commodity inputs and calcs'!$M$26:$M$77,0),MATCH($A23,'Commodity inputs and calcs'!$N$25:$Q$25,0))+'Fuel adder inputs and calcs'!Q20</f>
        <v>5.2747776191522071</v>
      </c>
      <c r="J23" s="95"/>
      <c r="K23" s="94" t="s">
        <v>23</v>
      </c>
      <c r="L23" s="96">
        <v>1</v>
      </c>
      <c r="M23" s="147">
        <f>INDEX('Fixed inputs'!$G$8:$G$59,MATCH(C23,'Fixed inputs'!$D$8:$D$59,0))</f>
        <v>43831</v>
      </c>
      <c r="N23" s="147"/>
      <c r="O23" s="94" t="s">
        <v>24</v>
      </c>
      <c r="P23" s="94" t="s">
        <v>117</v>
      </c>
      <c r="Q23" s="94"/>
      <c r="R23" s="97" t="str">
        <f t="shared" si="2"/>
        <v>Quarterly Fuel Prices_2021_Update</v>
      </c>
      <c r="T23" s="103" t="s">
        <v>34</v>
      </c>
      <c r="U23" s="94" t="s">
        <v>10</v>
      </c>
      <c r="V23" s="94" t="s">
        <v>22</v>
      </c>
      <c r="W23" s="95">
        <f>INDEX(rngCarbonTaxDeterministic,MATCH($C23,'Commodity inputs and calcs'!$T$26:$T$77,0),MATCH($T23,'Commodity inputs and calcs'!$V$25:$X$25,0))</f>
        <v>0.06</v>
      </c>
      <c r="X23" s="95"/>
      <c r="Y23" s="94" t="s">
        <v>85</v>
      </c>
      <c r="Z23" s="96">
        <v>1</v>
      </c>
      <c r="AA23" s="147">
        <f t="shared" si="1"/>
        <v>43831</v>
      </c>
      <c r="AB23" s="147"/>
      <c r="AC23" s="94" t="s">
        <v>24</v>
      </c>
      <c r="AD23" s="94" t="s">
        <v>117</v>
      </c>
      <c r="AE23" s="94"/>
      <c r="AF23" s="97" t="str">
        <f t="shared" si="3"/>
        <v>Quarterly Fuel Prices_2021_Update</v>
      </c>
    </row>
    <row r="24" spans="1:32" x14ac:dyDescent="0.6">
      <c r="A24" s="90" t="str">
        <f>'Fuel adder inputs and calcs'!C21</f>
        <v>Coal</v>
      </c>
      <c r="B24" s="90" t="str">
        <f>'Fuel adder inputs and calcs'!D21</f>
        <v>ROI</v>
      </c>
      <c r="C24" s="90" t="str">
        <f>'Fuel adder inputs and calcs'!E21&amp;'Fuel adder inputs and calcs'!F21</f>
        <v>2020Q2</v>
      </c>
      <c r="D24" s="90" t="str">
        <f>B24&amp;" "&amp;INDEX('Fixed inputs'!$D$76:$D$79,MATCH(A24,rngFuels,0))</f>
        <v>ROI Coal</v>
      </c>
      <c r="E24" s="63"/>
      <c r="G24" s="94" t="str">
        <f t="shared" si="4"/>
        <v>ROI Coal</v>
      </c>
      <c r="H24" s="94" t="s">
        <v>22</v>
      </c>
      <c r="I24" s="95">
        <f ca="1">INDEX(rngFuelPricesDeterministic,MATCH($C24,'Commodity inputs and calcs'!$M$26:$M$77,0),MATCH($A24,'Commodity inputs and calcs'!$N$25:$Q$25,0))+'Fuel adder inputs and calcs'!Q21</f>
        <v>5.2747776191522071</v>
      </c>
      <c r="J24" s="95"/>
      <c r="K24" s="94" t="s">
        <v>23</v>
      </c>
      <c r="L24" s="96">
        <v>1</v>
      </c>
      <c r="M24" s="147">
        <f>INDEX('Fixed inputs'!$G$8:$G$59,MATCH(C24,'Fixed inputs'!$D$8:$D$59,0))</f>
        <v>43922</v>
      </c>
      <c r="N24" s="147"/>
      <c r="O24" s="94" t="s">
        <v>24</v>
      </c>
      <c r="P24" s="94" t="s">
        <v>117</v>
      </c>
      <c r="Q24" s="94"/>
      <c r="R24" s="97" t="str">
        <f t="shared" si="2"/>
        <v>Quarterly Fuel Prices_2021_Update</v>
      </c>
      <c r="T24" s="103" t="s">
        <v>34</v>
      </c>
      <c r="U24" s="94" t="s">
        <v>10</v>
      </c>
      <c r="V24" s="94" t="s">
        <v>22</v>
      </c>
      <c r="W24" s="95">
        <f>INDEX(rngCarbonTaxDeterministic,MATCH($C24,'Commodity inputs and calcs'!$T$26:$T$77,0),MATCH($T24,'Commodity inputs and calcs'!$V$25:$X$25,0))</f>
        <v>0.06</v>
      </c>
      <c r="X24" s="95"/>
      <c r="Y24" s="94" t="s">
        <v>85</v>
      </c>
      <c r="Z24" s="96">
        <v>1</v>
      </c>
      <c r="AA24" s="147">
        <f t="shared" si="1"/>
        <v>43922</v>
      </c>
      <c r="AB24" s="147"/>
      <c r="AC24" s="94" t="s">
        <v>24</v>
      </c>
      <c r="AD24" s="94" t="s">
        <v>117</v>
      </c>
      <c r="AE24" s="94"/>
      <c r="AF24" s="97" t="str">
        <f t="shared" si="3"/>
        <v>Quarterly Fuel Prices_2021_Update</v>
      </c>
    </row>
    <row r="25" spans="1:32" x14ac:dyDescent="0.6">
      <c r="A25" s="90" t="str">
        <f>'Fuel adder inputs and calcs'!C22</f>
        <v>Coal</v>
      </c>
      <c r="B25" s="90" t="str">
        <f>'Fuel adder inputs and calcs'!D22</f>
        <v>ROI</v>
      </c>
      <c r="C25" s="90" t="str">
        <f>'Fuel adder inputs and calcs'!E22&amp;'Fuel adder inputs and calcs'!F22</f>
        <v>2020Q3</v>
      </c>
      <c r="D25" s="90" t="str">
        <f>B25&amp;" "&amp;INDEX('Fixed inputs'!$D$76:$D$79,MATCH(A25,rngFuels,0))</f>
        <v>ROI Coal</v>
      </c>
      <c r="E25" s="63"/>
      <c r="G25" s="94" t="str">
        <f t="shared" si="4"/>
        <v>ROI Coal</v>
      </c>
      <c r="H25" s="94" t="s">
        <v>22</v>
      </c>
      <c r="I25" s="95">
        <f ca="1">INDEX(rngFuelPricesDeterministic,MATCH($C25,'Commodity inputs and calcs'!$M$26:$M$77,0),MATCH($A25,'Commodity inputs and calcs'!$N$25:$Q$25,0))+'Fuel adder inputs and calcs'!Q22</f>
        <v>5.2747776191522071</v>
      </c>
      <c r="J25" s="95"/>
      <c r="K25" s="94" t="s">
        <v>23</v>
      </c>
      <c r="L25" s="96">
        <v>1</v>
      </c>
      <c r="M25" s="147">
        <f>INDEX('Fixed inputs'!$G$8:$G$59,MATCH(C25,'Fixed inputs'!$D$8:$D$59,0))</f>
        <v>44013</v>
      </c>
      <c r="N25" s="147"/>
      <c r="O25" s="94" t="s">
        <v>24</v>
      </c>
      <c r="P25" s="94" t="s">
        <v>117</v>
      </c>
      <c r="Q25" s="94"/>
      <c r="R25" s="97" t="str">
        <f t="shared" si="2"/>
        <v>Quarterly Fuel Prices_2021_Update</v>
      </c>
      <c r="T25" s="103" t="s">
        <v>34</v>
      </c>
      <c r="U25" s="94" t="s">
        <v>10</v>
      </c>
      <c r="V25" s="94" t="s">
        <v>22</v>
      </c>
      <c r="W25" s="95">
        <f>INDEX(rngCarbonTaxDeterministic,MATCH($C25,'Commodity inputs and calcs'!$T$26:$T$77,0),MATCH($T25,'Commodity inputs and calcs'!$V$25:$X$25,0))</f>
        <v>0.06</v>
      </c>
      <c r="X25" s="95"/>
      <c r="Y25" s="94" t="s">
        <v>85</v>
      </c>
      <c r="Z25" s="96">
        <v>1</v>
      </c>
      <c r="AA25" s="147">
        <f t="shared" si="1"/>
        <v>44013</v>
      </c>
      <c r="AB25" s="147"/>
      <c r="AC25" s="94" t="s">
        <v>24</v>
      </c>
      <c r="AD25" s="94" t="s">
        <v>117</v>
      </c>
      <c r="AE25" s="94"/>
      <c r="AF25" s="97" t="str">
        <f t="shared" si="3"/>
        <v>Quarterly Fuel Prices_2021_Update</v>
      </c>
    </row>
    <row r="26" spans="1:32" x14ac:dyDescent="0.6">
      <c r="A26" s="90" t="str">
        <f>'Fuel adder inputs and calcs'!C23</f>
        <v>Coal</v>
      </c>
      <c r="B26" s="90" t="str">
        <f>'Fuel adder inputs and calcs'!D23</f>
        <v>ROI</v>
      </c>
      <c r="C26" s="90" t="str">
        <f>'Fuel adder inputs and calcs'!E23&amp;'Fuel adder inputs and calcs'!F23</f>
        <v>2020Q4</v>
      </c>
      <c r="D26" s="90" t="str">
        <f>B26&amp;" "&amp;INDEX('Fixed inputs'!$D$76:$D$79,MATCH(A26,rngFuels,0))</f>
        <v>ROI Coal</v>
      </c>
      <c r="E26" s="63"/>
      <c r="G26" s="94" t="str">
        <f t="shared" si="4"/>
        <v>ROI Coal</v>
      </c>
      <c r="H26" s="94" t="s">
        <v>22</v>
      </c>
      <c r="I26" s="95">
        <f ca="1">INDEX(rngFuelPricesDeterministic,MATCH($C26,'Commodity inputs and calcs'!$M$26:$M$77,0),MATCH($A26,'Commodity inputs and calcs'!$N$25:$Q$25,0))+'Fuel adder inputs and calcs'!Q23</f>
        <v>5.2747776191522071</v>
      </c>
      <c r="J26" s="95"/>
      <c r="K26" s="94" t="s">
        <v>23</v>
      </c>
      <c r="L26" s="96">
        <v>1</v>
      </c>
      <c r="M26" s="147">
        <f>INDEX('Fixed inputs'!$G$8:$G$59,MATCH(C26,'Fixed inputs'!$D$8:$D$59,0))</f>
        <v>44105</v>
      </c>
      <c r="N26" s="147"/>
      <c r="O26" s="94" t="s">
        <v>24</v>
      </c>
      <c r="P26" s="94" t="s">
        <v>117</v>
      </c>
      <c r="Q26" s="94"/>
      <c r="R26" s="97" t="str">
        <f t="shared" si="2"/>
        <v>Quarterly Fuel Prices_2021_Update</v>
      </c>
      <c r="T26" s="103" t="s">
        <v>34</v>
      </c>
      <c r="U26" s="94" t="s">
        <v>10</v>
      </c>
      <c r="V26" s="94" t="s">
        <v>22</v>
      </c>
      <c r="W26" s="95">
        <f>INDEX(rngCarbonTaxDeterministic,MATCH($C26,'Commodity inputs and calcs'!$T$26:$T$77,0),MATCH($T26,'Commodity inputs and calcs'!$V$25:$X$25,0))</f>
        <v>0.06</v>
      </c>
      <c r="X26" s="95"/>
      <c r="Y26" s="94" t="s">
        <v>85</v>
      </c>
      <c r="Z26" s="96">
        <v>1</v>
      </c>
      <c r="AA26" s="147">
        <f t="shared" si="1"/>
        <v>44105</v>
      </c>
      <c r="AB26" s="147"/>
      <c r="AC26" s="94" t="s">
        <v>24</v>
      </c>
      <c r="AD26" s="94" t="s">
        <v>117</v>
      </c>
      <c r="AE26" s="94"/>
      <c r="AF26" s="97" t="str">
        <f t="shared" si="3"/>
        <v>Quarterly Fuel Prices_2021_Update</v>
      </c>
    </row>
    <row r="27" spans="1:32" x14ac:dyDescent="0.6">
      <c r="A27" s="90" t="str">
        <f>'Fuel adder inputs and calcs'!C24</f>
        <v>Coal</v>
      </c>
      <c r="B27" s="90" t="str">
        <f>'Fuel adder inputs and calcs'!D24</f>
        <v>ROI</v>
      </c>
      <c r="C27" s="90" t="str">
        <f>'Fuel adder inputs and calcs'!E24&amp;'Fuel adder inputs and calcs'!F24</f>
        <v>2021Q1</v>
      </c>
      <c r="D27" s="90" t="str">
        <f>B27&amp;" "&amp;INDEX('Fixed inputs'!$D$76:$D$79,MATCH(A27,rngFuels,0))</f>
        <v>ROI Coal</v>
      </c>
      <c r="E27" s="63"/>
      <c r="G27" s="94" t="str">
        <f t="shared" si="4"/>
        <v>ROI Coal</v>
      </c>
      <c r="H27" s="94" t="s">
        <v>22</v>
      </c>
      <c r="I27" s="95">
        <f ca="1">INDEX(rngFuelPricesDeterministic,MATCH($C27,'Commodity inputs and calcs'!$M$26:$M$77,0),MATCH($A27,'Commodity inputs and calcs'!$N$25:$Q$25,0))+'Fuel adder inputs and calcs'!Q24</f>
        <v>5.2747776191522071</v>
      </c>
      <c r="J27" s="95"/>
      <c r="K27" s="94" t="s">
        <v>23</v>
      </c>
      <c r="L27" s="96">
        <v>1</v>
      </c>
      <c r="M27" s="147">
        <f>INDEX('Fixed inputs'!$G$8:$G$59,MATCH(C27,'Fixed inputs'!$D$8:$D$59,0))</f>
        <v>44197</v>
      </c>
      <c r="N27" s="147"/>
      <c r="O27" s="94" t="s">
        <v>24</v>
      </c>
      <c r="P27" s="94" t="s">
        <v>117</v>
      </c>
      <c r="Q27" s="94"/>
      <c r="R27" s="97" t="str">
        <f t="shared" si="2"/>
        <v>Quarterly Fuel Prices_2021_Update</v>
      </c>
      <c r="T27" s="103" t="s">
        <v>34</v>
      </c>
      <c r="U27" s="94" t="s">
        <v>10</v>
      </c>
      <c r="V27" s="94" t="s">
        <v>22</v>
      </c>
      <c r="W27" s="95">
        <f>INDEX(rngCarbonTaxDeterministic,MATCH($C27,'Commodity inputs and calcs'!$T$26:$T$77,0),MATCH($T27,'Commodity inputs and calcs'!$V$25:$X$25,0))</f>
        <v>0.06</v>
      </c>
      <c r="X27" s="95"/>
      <c r="Y27" s="94" t="s">
        <v>85</v>
      </c>
      <c r="Z27" s="96">
        <v>1</v>
      </c>
      <c r="AA27" s="147">
        <f t="shared" si="1"/>
        <v>44197</v>
      </c>
      <c r="AB27" s="147"/>
      <c r="AC27" s="94" t="s">
        <v>24</v>
      </c>
      <c r="AD27" s="94" t="s">
        <v>117</v>
      </c>
      <c r="AE27" s="94"/>
      <c r="AF27" s="97" t="str">
        <f t="shared" si="3"/>
        <v>Quarterly Fuel Prices_2021_Update</v>
      </c>
    </row>
    <row r="28" spans="1:32" x14ac:dyDescent="0.6">
      <c r="A28" s="90" t="str">
        <f>'Fuel adder inputs and calcs'!C25</f>
        <v>Coal</v>
      </c>
      <c r="B28" s="90" t="str">
        <f>'Fuel adder inputs and calcs'!D25</f>
        <v>ROI</v>
      </c>
      <c r="C28" s="90" t="str">
        <f>'Fuel adder inputs and calcs'!E25&amp;'Fuel adder inputs and calcs'!F25</f>
        <v>2021Q2</v>
      </c>
      <c r="D28" s="90" t="str">
        <f>B28&amp;" "&amp;INDEX('Fixed inputs'!$D$76:$D$79,MATCH(A28,rngFuels,0))</f>
        <v>ROI Coal</v>
      </c>
      <c r="E28" s="63"/>
      <c r="G28" s="94" t="str">
        <f t="shared" si="4"/>
        <v>ROI Coal</v>
      </c>
      <c r="H28" s="94" t="s">
        <v>22</v>
      </c>
      <c r="I28" s="95">
        <f ca="1">INDEX(rngFuelPricesDeterministic,MATCH($C28,'Commodity inputs and calcs'!$M$26:$M$77,0),MATCH($A28,'Commodity inputs and calcs'!$N$25:$Q$25,0))+'Fuel adder inputs and calcs'!Q25</f>
        <v>5.2747776191522071</v>
      </c>
      <c r="J28" s="95"/>
      <c r="K28" s="94" t="s">
        <v>23</v>
      </c>
      <c r="L28" s="96">
        <v>1</v>
      </c>
      <c r="M28" s="147">
        <f>INDEX('Fixed inputs'!$G$8:$G$59,MATCH(C28,'Fixed inputs'!$D$8:$D$59,0))</f>
        <v>44287</v>
      </c>
      <c r="N28" s="147"/>
      <c r="O28" s="94" t="s">
        <v>24</v>
      </c>
      <c r="P28" s="94" t="s">
        <v>117</v>
      </c>
      <c r="Q28" s="94"/>
      <c r="R28" s="97" t="str">
        <f t="shared" si="2"/>
        <v>Quarterly Fuel Prices_2021_Update</v>
      </c>
      <c r="T28" s="103" t="s">
        <v>34</v>
      </c>
      <c r="U28" s="94" t="s">
        <v>10</v>
      </c>
      <c r="V28" s="94" t="s">
        <v>22</v>
      </c>
      <c r="W28" s="95">
        <f>INDEX(rngCarbonTaxDeterministic,MATCH($C28,'Commodity inputs and calcs'!$T$26:$T$77,0),MATCH($T28,'Commodity inputs and calcs'!$V$25:$X$25,0))</f>
        <v>0.06</v>
      </c>
      <c r="X28" s="95"/>
      <c r="Y28" s="94" t="s">
        <v>85</v>
      </c>
      <c r="Z28" s="96">
        <v>1</v>
      </c>
      <c r="AA28" s="147">
        <f t="shared" si="1"/>
        <v>44287</v>
      </c>
      <c r="AB28" s="147"/>
      <c r="AC28" s="94" t="s">
        <v>24</v>
      </c>
      <c r="AD28" s="94" t="s">
        <v>117</v>
      </c>
      <c r="AE28" s="94"/>
      <c r="AF28" s="97" t="str">
        <f t="shared" si="3"/>
        <v>Quarterly Fuel Prices_2021_Update</v>
      </c>
    </row>
    <row r="29" spans="1:32" x14ac:dyDescent="0.6">
      <c r="A29" s="90" t="str">
        <f>'Fuel adder inputs and calcs'!C26</f>
        <v>Coal</v>
      </c>
      <c r="B29" s="90" t="str">
        <f>'Fuel adder inputs and calcs'!D26</f>
        <v>ROI</v>
      </c>
      <c r="C29" s="90" t="str">
        <f>'Fuel adder inputs and calcs'!E26&amp;'Fuel adder inputs and calcs'!F26</f>
        <v>2021Q3</v>
      </c>
      <c r="D29" s="90" t="str">
        <f>B29&amp;" "&amp;INDEX('Fixed inputs'!$D$76:$D$79,MATCH(A29,rngFuels,0))</f>
        <v>ROI Coal</v>
      </c>
      <c r="E29" s="63"/>
      <c r="G29" s="94" t="str">
        <f t="shared" si="4"/>
        <v>ROI Coal</v>
      </c>
      <c r="H29" s="94" t="s">
        <v>22</v>
      </c>
      <c r="I29" s="95">
        <f ca="1">INDEX(rngFuelPricesDeterministic,MATCH($C29,'Commodity inputs and calcs'!$M$26:$M$77,0),MATCH($A29,'Commodity inputs and calcs'!$N$25:$Q$25,0))+'Fuel adder inputs and calcs'!Q26</f>
        <v>5.2747776191522071</v>
      </c>
      <c r="J29" s="95"/>
      <c r="K29" s="94" t="s">
        <v>23</v>
      </c>
      <c r="L29" s="96">
        <v>1</v>
      </c>
      <c r="M29" s="147">
        <f>INDEX('Fixed inputs'!$G$8:$G$59,MATCH(C29,'Fixed inputs'!$D$8:$D$59,0))</f>
        <v>44378</v>
      </c>
      <c r="N29" s="147"/>
      <c r="O29" s="94" t="s">
        <v>24</v>
      </c>
      <c r="P29" s="94" t="s">
        <v>117</v>
      </c>
      <c r="Q29" s="94"/>
      <c r="R29" s="97" t="str">
        <f t="shared" si="2"/>
        <v>Quarterly Fuel Prices_2021_Update</v>
      </c>
      <c r="T29" s="103" t="s">
        <v>34</v>
      </c>
      <c r="U29" s="94" t="s">
        <v>10</v>
      </c>
      <c r="V29" s="94" t="s">
        <v>22</v>
      </c>
      <c r="W29" s="95">
        <f>INDEX(rngCarbonTaxDeterministic,MATCH($C29,'Commodity inputs and calcs'!$T$26:$T$77,0),MATCH($T29,'Commodity inputs and calcs'!$V$25:$X$25,0))</f>
        <v>0.06</v>
      </c>
      <c r="X29" s="95"/>
      <c r="Y29" s="94" t="s">
        <v>85</v>
      </c>
      <c r="Z29" s="96">
        <v>1</v>
      </c>
      <c r="AA29" s="147">
        <f t="shared" si="1"/>
        <v>44378</v>
      </c>
      <c r="AB29" s="147"/>
      <c r="AC29" s="94" t="s">
        <v>24</v>
      </c>
      <c r="AD29" s="94" t="s">
        <v>117</v>
      </c>
      <c r="AE29" s="94"/>
      <c r="AF29" s="97" t="str">
        <f t="shared" si="3"/>
        <v>Quarterly Fuel Prices_2021_Update</v>
      </c>
    </row>
    <row r="30" spans="1:32" x14ac:dyDescent="0.6">
      <c r="A30" s="90" t="str">
        <f>'Fuel adder inputs and calcs'!C27</f>
        <v>Coal</v>
      </c>
      <c r="B30" s="90" t="str">
        <f>'Fuel adder inputs and calcs'!D27</f>
        <v>ROI</v>
      </c>
      <c r="C30" s="90" t="str">
        <f>'Fuel adder inputs and calcs'!E27&amp;'Fuel adder inputs and calcs'!F27</f>
        <v>2021Q4</v>
      </c>
      <c r="D30" s="90" t="str">
        <f>B30&amp;" "&amp;INDEX('Fixed inputs'!$D$76:$D$79,MATCH(A30,rngFuels,0))</f>
        <v>ROI Coal</v>
      </c>
      <c r="E30" s="63"/>
      <c r="G30" s="94" t="str">
        <f t="shared" si="4"/>
        <v>ROI Coal</v>
      </c>
      <c r="H30" s="94" t="s">
        <v>22</v>
      </c>
      <c r="I30" s="95">
        <f ca="1">INDEX(rngFuelPricesDeterministic,MATCH($C30,'Commodity inputs and calcs'!$M$26:$M$77,0),MATCH($A30,'Commodity inputs and calcs'!$N$25:$Q$25,0))+'Fuel adder inputs and calcs'!Q27</f>
        <v>5.2747776191522071</v>
      </c>
      <c r="J30" s="95"/>
      <c r="K30" s="94" t="s">
        <v>23</v>
      </c>
      <c r="L30" s="96">
        <v>1</v>
      </c>
      <c r="M30" s="147">
        <f>INDEX('Fixed inputs'!$G$8:$G$59,MATCH(C30,'Fixed inputs'!$D$8:$D$59,0))</f>
        <v>44470</v>
      </c>
      <c r="N30" s="147"/>
      <c r="O30" s="94" t="s">
        <v>24</v>
      </c>
      <c r="P30" s="94" t="s">
        <v>117</v>
      </c>
      <c r="Q30" s="94"/>
      <c r="R30" s="97" t="str">
        <f t="shared" si="2"/>
        <v>Quarterly Fuel Prices_2021_Update</v>
      </c>
      <c r="T30" s="103" t="s">
        <v>34</v>
      </c>
      <c r="U30" s="94" t="s">
        <v>10</v>
      </c>
      <c r="V30" s="94" t="s">
        <v>22</v>
      </c>
      <c r="W30" s="95">
        <f>INDEX(rngCarbonTaxDeterministic,MATCH($C30,'Commodity inputs and calcs'!$T$26:$T$77,0),MATCH($T30,'Commodity inputs and calcs'!$V$25:$X$25,0))</f>
        <v>0.06</v>
      </c>
      <c r="X30" s="95"/>
      <c r="Y30" s="94" t="s">
        <v>85</v>
      </c>
      <c r="Z30" s="96">
        <v>1</v>
      </c>
      <c r="AA30" s="147">
        <f t="shared" si="1"/>
        <v>44470</v>
      </c>
      <c r="AB30" s="147"/>
      <c r="AC30" s="94" t="s">
        <v>24</v>
      </c>
      <c r="AD30" s="94" t="s">
        <v>117</v>
      </c>
      <c r="AE30" s="94"/>
      <c r="AF30" s="97" t="str">
        <f t="shared" si="3"/>
        <v>Quarterly Fuel Prices_2021_Update</v>
      </c>
    </row>
    <row r="31" spans="1:32" x14ac:dyDescent="0.6">
      <c r="A31" s="90" t="str">
        <f>'Fuel adder inputs and calcs'!C28</f>
        <v>Coal</v>
      </c>
      <c r="B31" s="90" t="str">
        <f>'Fuel adder inputs and calcs'!D28</f>
        <v>ROI</v>
      </c>
      <c r="C31" s="90" t="str">
        <f>'Fuel adder inputs and calcs'!E28&amp;'Fuel adder inputs and calcs'!F28</f>
        <v>2022Q1</v>
      </c>
      <c r="D31" s="90" t="str">
        <f>B31&amp;" "&amp;INDEX('Fixed inputs'!$D$76:$D$79,MATCH(A31,rngFuels,0))</f>
        <v>ROI Coal</v>
      </c>
      <c r="E31" s="63"/>
      <c r="G31" s="94" t="str">
        <f t="shared" si="4"/>
        <v>ROI Coal</v>
      </c>
      <c r="H31" s="94" t="s">
        <v>22</v>
      </c>
      <c r="I31" s="95">
        <f ca="1">INDEX(rngFuelPricesDeterministic,MATCH($C31,'Commodity inputs and calcs'!$M$26:$M$77,0),MATCH($A31,'Commodity inputs and calcs'!$N$25:$Q$25,0))+'Fuel adder inputs and calcs'!Q28</f>
        <v>5.2747776191522071</v>
      </c>
      <c r="J31" s="95"/>
      <c r="K31" s="94" t="s">
        <v>23</v>
      </c>
      <c r="L31" s="96">
        <v>1</v>
      </c>
      <c r="M31" s="147">
        <f>INDEX('Fixed inputs'!$G$8:$G$59,MATCH(C31,'Fixed inputs'!$D$8:$D$59,0))</f>
        <v>44562</v>
      </c>
      <c r="N31" s="147"/>
      <c r="O31" s="94" t="s">
        <v>24</v>
      </c>
      <c r="P31" s="94" t="s">
        <v>117</v>
      </c>
      <c r="Q31" s="94"/>
      <c r="R31" s="97" t="str">
        <f t="shared" si="2"/>
        <v>Quarterly Fuel Prices_2021_Update</v>
      </c>
      <c r="T31" s="103" t="s">
        <v>34</v>
      </c>
      <c r="U31" s="94" t="s">
        <v>10</v>
      </c>
      <c r="V31" s="94" t="s">
        <v>22</v>
      </c>
      <c r="W31" s="95">
        <f>INDEX(rngCarbonTaxDeterministic,MATCH($C31,'Commodity inputs and calcs'!$T$26:$T$77,0),MATCH($T31,'Commodity inputs and calcs'!$V$25:$X$25,0))</f>
        <v>0.06</v>
      </c>
      <c r="X31" s="95"/>
      <c r="Y31" s="94" t="s">
        <v>85</v>
      </c>
      <c r="Z31" s="96">
        <v>1</v>
      </c>
      <c r="AA31" s="147">
        <f t="shared" si="1"/>
        <v>44562</v>
      </c>
      <c r="AB31" s="147"/>
      <c r="AC31" s="94" t="s">
        <v>24</v>
      </c>
      <c r="AD31" s="94" t="s">
        <v>117</v>
      </c>
      <c r="AE31" s="94"/>
      <c r="AF31" s="97" t="str">
        <f t="shared" si="3"/>
        <v>Quarterly Fuel Prices_2021_Update</v>
      </c>
    </row>
    <row r="32" spans="1:32" x14ac:dyDescent="0.6">
      <c r="A32" s="90" t="str">
        <f>'Fuel adder inputs and calcs'!C29</f>
        <v>Coal</v>
      </c>
      <c r="B32" s="90" t="str">
        <f>'Fuel adder inputs and calcs'!D29</f>
        <v>ROI</v>
      </c>
      <c r="C32" s="90" t="str">
        <f>'Fuel adder inputs and calcs'!E29&amp;'Fuel adder inputs and calcs'!F29</f>
        <v>2022Q2</v>
      </c>
      <c r="D32" s="90" t="str">
        <f>B32&amp;" "&amp;INDEX('Fixed inputs'!$D$76:$D$79,MATCH(A32,rngFuels,0))</f>
        <v>ROI Coal</v>
      </c>
      <c r="E32" s="63"/>
      <c r="G32" s="94" t="str">
        <f t="shared" si="4"/>
        <v>ROI Coal</v>
      </c>
      <c r="H32" s="94" t="s">
        <v>22</v>
      </c>
      <c r="I32" s="95">
        <f ca="1">INDEX(rngFuelPricesDeterministic,MATCH($C32,'Commodity inputs and calcs'!$M$26:$M$77,0),MATCH($A32,'Commodity inputs and calcs'!$N$25:$Q$25,0))+'Fuel adder inputs and calcs'!Q29</f>
        <v>5.2747776191522071</v>
      </c>
      <c r="J32" s="95"/>
      <c r="K32" s="94" t="s">
        <v>23</v>
      </c>
      <c r="L32" s="96">
        <v>1</v>
      </c>
      <c r="M32" s="147">
        <f>INDEX('Fixed inputs'!$G$8:$G$59,MATCH(C32,'Fixed inputs'!$D$8:$D$59,0))</f>
        <v>44652</v>
      </c>
      <c r="N32" s="147"/>
      <c r="O32" s="94" t="s">
        <v>24</v>
      </c>
      <c r="P32" s="94" t="s">
        <v>117</v>
      </c>
      <c r="Q32" s="94"/>
      <c r="R32" s="97" t="str">
        <f t="shared" si="2"/>
        <v>Quarterly Fuel Prices_2021_Update</v>
      </c>
      <c r="T32" s="103" t="s">
        <v>34</v>
      </c>
      <c r="U32" s="94" t="s">
        <v>10</v>
      </c>
      <c r="V32" s="94" t="s">
        <v>22</v>
      </c>
      <c r="W32" s="95">
        <f>INDEX(rngCarbonTaxDeterministic,MATCH($C32,'Commodity inputs and calcs'!$T$26:$T$77,0),MATCH($T32,'Commodity inputs and calcs'!$V$25:$X$25,0))</f>
        <v>0.06</v>
      </c>
      <c r="X32" s="95"/>
      <c r="Y32" s="94" t="s">
        <v>85</v>
      </c>
      <c r="Z32" s="96">
        <v>1</v>
      </c>
      <c r="AA32" s="147">
        <f t="shared" si="1"/>
        <v>44652</v>
      </c>
      <c r="AB32" s="147"/>
      <c r="AC32" s="94" t="s">
        <v>24</v>
      </c>
      <c r="AD32" s="94" t="s">
        <v>117</v>
      </c>
      <c r="AE32" s="94"/>
      <c r="AF32" s="97" t="str">
        <f t="shared" si="3"/>
        <v>Quarterly Fuel Prices_2021_Update</v>
      </c>
    </row>
    <row r="33" spans="1:32" x14ac:dyDescent="0.6">
      <c r="A33" s="90" t="str">
        <f>'Fuel adder inputs and calcs'!C30</f>
        <v>Coal</v>
      </c>
      <c r="B33" s="90" t="str">
        <f>'Fuel adder inputs and calcs'!D30</f>
        <v>ROI</v>
      </c>
      <c r="C33" s="90" t="str">
        <f>'Fuel adder inputs and calcs'!E30&amp;'Fuel adder inputs and calcs'!F30</f>
        <v>2022Q3</v>
      </c>
      <c r="D33" s="90" t="str">
        <f>B33&amp;" "&amp;INDEX('Fixed inputs'!$D$76:$D$79,MATCH(A33,rngFuels,0))</f>
        <v>ROI Coal</v>
      </c>
      <c r="E33" s="63"/>
      <c r="G33" s="94" t="str">
        <f t="shared" si="4"/>
        <v>ROI Coal</v>
      </c>
      <c r="H33" s="94" t="s">
        <v>22</v>
      </c>
      <c r="I33" s="95">
        <f ca="1">INDEX(rngFuelPricesDeterministic,MATCH($C33,'Commodity inputs and calcs'!$M$26:$M$77,0),MATCH($A33,'Commodity inputs and calcs'!$N$25:$Q$25,0))+'Fuel adder inputs and calcs'!Q30</f>
        <v>5.2747776191522071</v>
      </c>
      <c r="J33" s="95"/>
      <c r="K33" s="94" t="s">
        <v>23</v>
      </c>
      <c r="L33" s="96">
        <v>1</v>
      </c>
      <c r="M33" s="147">
        <f>INDEX('Fixed inputs'!$G$8:$G$59,MATCH(C33,'Fixed inputs'!$D$8:$D$59,0))</f>
        <v>44743</v>
      </c>
      <c r="N33" s="147"/>
      <c r="O33" s="94" t="s">
        <v>24</v>
      </c>
      <c r="P33" s="94" t="s">
        <v>117</v>
      </c>
      <c r="Q33" s="94"/>
      <c r="R33" s="97" t="str">
        <f t="shared" si="2"/>
        <v>Quarterly Fuel Prices_2021_Update</v>
      </c>
      <c r="T33" s="103" t="s">
        <v>34</v>
      </c>
      <c r="U33" s="94" t="s">
        <v>10</v>
      </c>
      <c r="V33" s="94" t="s">
        <v>22</v>
      </c>
      <c r="W33" s="95">
        <f>INDEX(rngCarbonTaxDeterministic,MATCH($C33,'Commodity inputs and calcs'!$T$26:$T$77,0),MATCH($T33,'Commodity inputs and calcs'!$V$25:$X$25,0))</f>
        <v>0.06</v>
      </c>
      <c r="X33" s="95"/>
      <c r="Y33" s="94" t="s">
        <v>85</v>
      </c>
      <c r="Z33" s="96">
        <v>1</v>
      </c>
      <c r="AA33" s="147">
        <f t="shared" si="1"/>
        <v>44743</v>
      </c>
      <c r="AB33" s="147"/>
      <c r="AC33" s="94" t="s">
        <v>24</v>
      </c>
      <c r="AD33" s="94" t="s">
        <v>117</v>
      </c>
      <c r="AE33" s="94"/>
      <c r="AF33" s="97" t="str">
        <f t="shared" si="3"/>
        <v>Quarterly Fuel Prices_2021_Update</v>
      </c>
    </row>
    <row r="34" spans="1:32" x14ac:dyDescent="0.6">
      <c r="A34" s="90" t="str">
        <f>'Fuel adder inputs and calcs'!C31</f>
        <v>Coal</v>
      </c>
      <c r="B34" s="90" t="str">
        <f>'Fuel adder inputs and calcs'!D31</f>
        <v>ROI</v>
      </c>
      <c r="C34" s="90" t="str">
        <f>'Fuel adder inputs and calcs'!E31&amp;'Fuel adder inputs and calcs'!F31</f>
        <v>2022Q4</v>
      </c>
      <c r="D34" s="90" t="str">
        <f>B34&amp;" "&amp;INDEX('Fixed inputs'!$D$76:$D$79,MATCH(A34,rngFuels,0))</f>
        <v>ROI Coal</v>
      </c>
      <c r="E34" s="63"/>
      <c r="G34" s="94" t="str">
        <f t="shared" si="4"/>
        <v>ROI Coal</v>
      </c>
      <c r="H34" s="94" t="s">
        <v>22</v>
      </c>
      <c r="I34" s="95">
        <f ca="1">INDEX(rngFuelPricesDeterministic,MATCH($C34,'Commodity inputs and calcs'!$M$26:$M$77,0),MATCH($A34,'Commodity inputs and calcs'!$N$25:$Q$25,0))+'Fuel adder inputs and calcs'!Q31</f>
        <v>5.2747776191522071</v>
      </c>
      <c r="J34" s="95"/>
      <c r="K34" s="94" t="s">
        <v>23</v>
      </c>
      <c r="L34" s="96">
        <v>1</v>
      </c>
      <c r="M34" s="147">
        <f>INDEX('Fixed inputs'!$G$8:$G$59,MATCH(C34,'Fixed inputs'!$D$8:$D$59,0))</f>
        <v>44835</v>
      </c>
      <c r="N34" s="147"/>
      <c r="O34" s="94" t="s">
        <v>24</v>
      </c>
      <c r="P34" s="94" t="s">
        <v>117</v>
      </c>
      <c r="Q34" s="94"/>
      <c r="R34" s="97" t="str">
        <f t="shared" si="2"/>
        <v>Quarterly Fuel Prices_2021_Update</v>
      </c>
      <c r="T34" s="103" t="s">
        <v>34</v>
      </c>
      <c r="U34" s="94" t="s">
        <v>10</v>
      </c>
      <c r="V34" s="94" t="s">
        <v>22</v>
      </c>
      <c r="W34" s="95">
        <f>INDEX(rngCarbonTaxDeterministic,MATCH($C34,'Commodity inputs and calcs'!$T$26:$T$77,0),MATCH($T34,'Commodity inputs and calcs'!$V$25:$X$25,0))</f>
        <v>0.06</v>
      </c>
      <c r="X34" s="95"/>
      <c r="Y34" s="94" t="s">
        <v>85</v>
      </c>
      <c r="Z34" s="96">
        <v>1</v>
      </c>
      <c r="AA34" s="147">
        <f t="shared" si="1"/>
        <v>44835</v>
      </c>
      <c r="AB34" s="147"/>
      <c r="AC34" s="94" t="s">
        <v>24</v>
      </c>
      <c r="AD34" s="94" t="s">
        <v>117</v>
      </c>
      <c r="AE34" s="94"/>
      <c r="AF34" s="97" t="str">
        <f t="shared" si="3"/>
        <v>Quarterly Fuel Prices_2021_Update</v>
      </c>
    </row>
    <row r="35" spans="1:32" x14ac:dyDescent="0.6">
      <c r="A35" s="90" t="str">
        <f>'Fuel adder inputs and calcs'!C32</f>
        <v>Coal</v>
      </c>
      <c r="B35" s="90" t="str">
        <f>'Fuel adder inputs and calcs'!D32</f>
        <v>ROI</v>
      </c>
      <c r="C35" s="90" t="str">
        <f>'Fuel adder inputs and calcs'!E32&amp;'Fuel adder inputs and calcs'!F32</f>
        <v>2023Q1</v>
      </c>
      <c r="D35" s="90" t="str">
        <f>B35&amp;" "&amp;INDEX('Fixed inputs'!$D$76:$D$79,MATCH(A35,rngFuels,0))</f>
        <v>ROI Coal</v>
      </c>
      <c r="E35" s="63"/>
      <c r="G35" s="94" t="str">
        <f t="shared" si="4"/>
        <v>ROI Coal</v>
      </c>
      <c r="H35" s="94" t="s">
        <v>22</v>
      </c>
      <c r="I35" s="95">
        <f ca="1">INDEX(rngFuelPricesDeterministic,MATCH($C35,'Commodity inputs and calcs'!$M$26:$M$77,0),MATCH($A35,'Commodity inputs and calcs'!$N$25:$Q$25,0))+'Fuel adder inputs and calcs'!Q32</f>
        <v>5.2747776191522071</v>
      </c>
      <c r="J35" s="95"/>
      <c r="K35" s="94" t="s">
        <v>23</v>
      </c>
      <c r="L35" s="96">
        <v>1</v>
      </c>
      <c r="M35" s="147">
        <f>INDEX('Fixed inputs'!$G$8:$G$59,MATCH(C35,'Fixed inputs'!$D$8:$D$59,0))</f>
        <v>44927</v>
      </c>
      <c r="N35" s="147"/>
      <c r="O35" s="94" t="s">
        <v>24</v>
      </c>
      <c r="P35" s="94" t="s">
        <v>117</v>
      </c>
      <c r="Q35" s="94"/>
      <c r="R35" s="97" t="str">
        <f t="shared" si="2"/>
        <v>Quarterly Fuel Prices_2021_Update</v>
      </c>
      <c r="T35" s="103" t="s">
        <v>34</v>
      </c>
      <c r="U35" s="94" t="s">
        <v>10</v>
      </c>
      <c r="V35" s="94" t="s">
        <v>22</v>
      </c>
      <c r="W35" s="95">
        <f>INDEX(rngCarbonTaxDeterministic,MATCH($C35,'Commodity inputs and calcs'!$T$26:$T$77,0),MATCH($T35,'Commodity inputs and calcs'!$V$25:$X$25,0))</f>
        <v>0.06</v>
      </c>
      <c r="X35" s="95"/>
      <c r="Y35" s="94" t="s">
        <v>85</v>
      </c>
      <c r="Z35" s="96">
        <v>1</v>
      </c>
      <c r="AA35" s="147">
        <f t="shared" si="1"/>
        <v>44927</v>
      </c>
      <c r="AB35" s="147"/>
      <c r="AC35" s="94" t="s">
        <v>24</v>
      </c>
      <c r="AD35" s="94" t="s">
        <v>117</v>
      </c>
      <c r="AE35" s="94"/>
      <c r="AF35" s="97" t="str">
        <f t="shared" si="3"/>
        <v>Quarterly Fuel Prices_2021_Update</v>
      </c>
    </row>
    <row r="36" spans="1:32" x14ac:dyDescent="0.6">
      <c r="A36" s="90" t="str">
        <f>'Fuel adder inputs and calcs'!C33</f>
        <v>Coal</v>
      </c>
      <c r="B36" s="90" t="str">
        <f>'Fuel adder inputs and calcs'!D33</f>
        <v>ROI</v>
      </c>
      <c r="C36" s="90" t="str">
        <f>'Fuel adder inputs and calcs'!E33&amp;'Fuel adder inputs and calcs'!F33</f>
        <v>2023Q2</v>
      </c>
      <c r="D36" s="90" t="str">
        <f>B36&amp;" "&amp;INDEX('Fixed inputs'!$D$76:$D$79,MATCH(A36,rngFuels,0))</f>
        <v>ROI Coal</v>
      </c>
      <c r="E36" s="63"/>
      <c r="G36" s="94" t="str">
        <f t="shared" si="4"/>
        <v>ROI Coal</v>
      </c>
      <c r="H36" s="94" t="s">
        <v>22</v>
      </c>
      <c r="I36" s="95">
        <f ca="1">INDEX(rngFuelPricesDeterministic,MATCH($C36,'Commodity inputs and calcs'!$M$26:$M$77,0),MATCH($A36,'Commodity inputs and calcs'!$N$25:$Q$25,0))+'Fuel adder inputs and calcs'!Q33</f>
        <v>5.2747776191522071</v>
      </c>
      <c r="J36" s="95"/>
      <c r="K36" s="94" t="s">
        <v>23</v>
      </c>
      <c r="L36" s="96">
        <v>1</v>
      </c>
      <c r="M36" s="147">
        <f>INDEX('Fixed inputs'!$G$8:$G$59,MATCH(C36,'Fixed inputs'!$D$8:$D$59,0))</f>
        <v>45017</v>
      </c>
      <c r="N36" s="147"/>
      <c r="O36" s="94" t="s">
        <v>24</v>
      </c>
      <c r="P36" s="94" t="s">
        <v>117</v>
      </c>
      <c r="Q36" s="94"/>
      <c r="R36" s="97" t="str">
        <f t="shared" si="2"/>
        <v>Quarterly Fuel Prices_2021_Update</v>
      </c>
      <c r="T36" s="103" t="s">
        <v>34</v>
      </c>
      <c r="U36" s="94" t="s">
        <v>10</v>
      </c>
      <c r="V36" s="94" t="s">
        <v>22</v>
      </c>
      <c r="W36" s="95">
        <f>INDEX(rngCarbonTaxDeterministic,MATCH($C36,'Commodity inputs and calcs'!$T$26:$T$77,0),MATCH($T36,'Commodity inputs and calcs'!$V$25:$X$25,0))</f>
        <v>0.06</v>
      </c>
      <c r="X36" s="95"/>
      <c r="Y36" s="94" t="s">
        <v>85</v>
      </c>
      <c r="Z36" s="96">
        <v>1</v>
      </c>
      <c r="AA36" s="147">
        <f t="shared" si="1"/>
        <v>45017</v>
      </c>
      <c r="AB36" s="147"/>
      <c r="AC36" s="94" t="s">
        <v>24</v>
      </c>
      <c r="AD36" s="94" t="s">
        <v>117</v>
      </c>
      <c r="AE36" s="94"/>
      <c r="AF36" s="97" t="str">
        <f t="shared" si="3"/>
        <v>Quarterly Fuel Prices_2021_Update</v>
      </c>
    </row>
    <row r="37" spans="1:32" x14ac:dyDescent="0.6">
      <c r="A37" s="90" t="str">
        <f>'Fuel adder inputs and calcs'!C34</f>
        <v>Coal</v>
      </c>
      <c r="B37" s="90" t="str">
        <f>'Fuel adder inputs and calcs'!D34</f>
        <v>ROI</v>
      </c>
      <c r="C37" s="90" t="str">
        <f>'Fuel adder inputs and calcs'!E34&amp;'Fuel adder inputs and calcs'!F34</f>
        <v>2023Q3</v>
      </c>
      <c r="D37" s="90" t="str">
        <f>B37&amp;" "&amp;INDEX('Fixed inputs'!$D$76:$D$79,MATCH(A37,rngFuels,0))</f>
        <v>ROI Coal</v>
      </c>
      <c r="E37" s="63"/>
      <c r="G37" s="94" t="str">
        <f t="shared" si="4"/>
        <v>ROI Coal</v>
      </c>
      <c r="H37" s="94" t="s">
        <v>22</v>
      </c>
      <c r="I37" s="95">
        <f ca="1">INDEX(rngFuelPricesDeterministic,MATCH($C37,'Commodity inputs and calcs'!$M$26:$M$77,0),MATCH($A37,'Commodity inputs and calcs'!$N$25:$Q$25,0))+'Fuel adder inputs and calcs'!Q34</f>
        <v>5.2747776191522071</v>
      </c>
      <c r="J37" s="95"/>
      <c r="K37" s="94" t="s">
        <v>23</v>
      </c>
      <c r="L37" s="96">
        <v>1</v>
      </c>
      <c r="M37" s="147">
        <f>INDEX('Fixed inputs'!$G$8:$G$59,MATCH(C37,'Fixed inputs'!$D$8:$D$59,0))</f>
        <v>45108</v>
      </c>
      <c r="N37" s="147"/>
      <c r="O37" s="94" t="s">
        <v>24</v>
      </c>
      <c r="P37" s="94" t="s">
        <v>117</v>
      </c>
      <c r="Q37" s="94"/>
      <c r="R37" s="97" t="str">
        <f t="shared" si="2"/>
        <v>Quarterly Fuel Prices_2021_Update</v>
      </c>
      <c r="T37" s="103" t="s">
        <v>34</v>
      </c>
      <c r="U37" s="94" t="s">
        <v>10</v>
      </c>
      <c r="V37" s="94" t="s">
        <v>22</v>
      </c>
      <c r="W37" s="95">
        <f>INDEX(rngCarbonTaxDeterministic,MATCH($C37,'Commodity inputs and calcs'!$T$26:$T$77,0),MATCH($T37,'Commodity inputs and calcs'!$V$25:$X$25,0))</f>
        <v>0.06</v>
      </c>
      <c r="X37" s="95"/>
      <c r="Y37" s="94" t="s">
        <v>85</v>
      </c>
      <c r="Z37" s="96">
        <v>1</v>
      </c>
      <c r="AA37" s="147">
        <f t="shared" si="1"/>
        <v>45108</v>
      </c>
      <c r="AB37" s="147"/>
      <c r="AC37" s="94" t="s">
        <v>24</v>
      </c>
      <c r="AD37" s="94" t="s">
        <v>117</v>
      </c>
      <c r="AE37" s="94"/>
      <c r="AF37" s="97" t="str">
        <f t="shared" si="3"/>
        <v>Quarterly Fuel Prices_2021_Update</v>
      </c>
    </row>
    <row r="38" spans="1:32" x14ac:dyDescent="0.6">
      <c r="A38" s="90" t="str">
        <f>'Fuel adder inputs and calcs'!C35</f>
        <v>Coal</v>
      </c>
      <c r="B38" s="90" t="str">
        <f>'Fuel adder inputs and calcs'!D35</f>
        <v>ROI</v>
      </c>
      <c r="C38" s="90" t="str">
        <f>'Fuel adder inputs and calcs'!E35&amp;'Fuel adder inputs and calcs'!F35</f>
        <v>2023Q4</v>
      </c>
      <c r="D38" s="90" t="str">
        <f>B38&amp;" "&amp;INDEX('Fixed inputs'!$D$76:$D$79,MATCH(A38,rngFuels,0))</f>
        <v>ROI Coal</v>
      </c>
      <c r="E38" s="63"/>
      <c r="G38" s="94" t="str">
        <f t="shared" si="4"/>
        <v>ROI Coal</v>
      </c>
      <c r="H38" s="94" t="s">
        <v>22</v>
      </c>
      <c r="I38" s="95">
        <f ca="1">INDEX(rngFuelPricesDeterministic,MATCH($C38,'Commodity inputs and calcs'!$M$26:$M$77,0),MATCH($A38,'Commodity inputs and calcs'!$N$25:$Q$25,0))+'Fuel adder inputs and calcs'!Q35</f>
        <v>5.2747776191522071</v>
      </c>
      <c r="J38" s="95"/>
      <c r="K38" s="94" t="s">
        <v>23</v>
      </c>
      <c r="L38" s="96">
        <v>1</v>
      </c>
      <c r="M38" s="147">
        <f>INDEX('Fixed inputs'!$G$8:$G$59,MATCH(C38,'Fixed inputs'!$D$8:$D$59,0))</f>
        <v>45200</v>
      </c>
      <c r="N38" s="147"/>
      <c r="O38" s="94" t="s">
        <v>24</v>
      </c>
      <c r="P38" s="94" t="s">
        <v>117</v>
      </c>
      <c r="Q38" s="94"/>
      <c r="R38" s="97" t="str">
        <f t="shared" si="2"/>
        <v>Quarterly Fuel Prices_2021_Update</v>
      </c>
      <c r="T38" s="103" t="s">
        <v>34</v>
      </c>
      <c r="U38" s="94" t="s">
        <v>10</v>
      </c>
      <c r="V38" s="94" t="s">
        <v>22</v>
      </c>
      <c r="W38" s="95">
        <f>INDEX(rngCarbonTaxDeterministic,MATCH($C38,'Commodity inputs and calcs'!$T$26:$T$77,0),MATCH($T38,'Commodity inputs and calcs'!$V$25:$X$25,0))</f>
        <v>0.06</v>
      </c>
      <c r="X38" s="95"/>
      <c r="Y38" s="94" t="s">
        <v>85</v>
      </c>
      <c r="Z38" s="96">
        <v>1</v>
      </c>
      <c r="AA38" s="147">
        <f t="shared" si="1"/>
        <v>45200</v>
      </c>
      <c r="AB38" s="147"/>
      <c r="AC38" s="94" t="s">
        <v>24</v>
      </c>
      <c r="AD38" s="94" t="s">
        <v>117</v>
      </c>
      <c r="AE38" s="94"/>
      <c r="AF38" s="97" t="str">
        <f t="shared" si="3"/>
        <v>Quarterly Fuel Prices_2021_Update</v>
      </c>
    </row>
    <row r="39" spans="1:32" x14ac:dyDescent="0.6">
      <c r="A39" s="90" t="str">
        <f>'Fuel adder inputs and calcs'!C36</f>
        <v>Coal</v>
      </c>
      <c r="B39" s="90" t="str">
        <f>'Fuel adder inputs and calcs'!D36</f>
        <v>ROI</v>
      </c>
      <c r="C39" s="90" t="str">
        <f>'Fuel adder inputs and calcs'!E36&amp;'Fuel adder inputs and calcs'!F36</f>
        <v>2024Q1</v>
      </c>
      <c r="D39" s="90" t="str">
        <f>B39&amp;" "&amp;INDEX('Fixed inputs'!$D$76:$D$79,MATCH(A39,rngFuels,0))</f>
        <v>ROI Coal</v>
      </c>
      <c r="E39" s="63"/>
      <c r="G39" s="94" t="str">
        <f t="shared" ref="G39:G62" si="5">D39</f>
        <v>ROI Coal</v>
      </c>
      <c r="H39" s="94" t="s">
        <v>22</v>
      </c>
      <c r="I39" s="95">
        <f ca="1">INDEX(rngFuelPricesDeterministic,MATCH($C39,'Commodity inputs and calcs'!$M$26:$M$77,0),MATCH($A39,'Commodity inputs and calcs'!$N$25:$Q$25,0))+'Fuel adder inputs and calcs'!Q36</f>
        <v>5.2747776191522071</v>
      </c>
      <c r="J39" s="95"/>
      <c r="K39" s="94" t="s">
        <v>23</v>
      </c>
      <c r="L39" s="96">
        <v>1</v>
      </c>
      <c r="M39" s="147">
        <f>INDEX('Fixed inputs'!$G$8:$G$59,MATCH(C39,'Fixed inputs'!$D$8:$D$59,0))</f>
        <v>45292</v>
      </c>
      <c r="N39" s="147"/>
      <c r="O39" s="94" t="s">
        <v>24</v>
      </c>
      <c r="P39" s="94" t="s">
        <v>117</v>
      </c>
      <c r="Q39" s="94"/>
      <c r="R39" s="97" t="str">
        <f t="shared" si="2"/>
        <v>Quarterly Fuel Prices_2021_Update</v>
      </c>
      <c r="T39" s="103" t="s">
        <v>34</v>
      </c>
      <c r="U39" s="94" t="s">
        <v>10</v>
      </c>
      <c r="V39" s="94" t="s">
        <v>22</v>
      </c>
      <c r="W39" s="95">
        <f>INDEX(rngCarbonTaxDeterministic,MATCH($C39,'Commodity inputs and calcs'!$T$26:$T$77,0),MATCH($T39,'Commodity inputs and calcs'!$V$25:$X$25,0))</f>
        <v>0.06</v>
      </c>
      <c r="X39" s="95"/>
      <c r="Y39" s="94" t="s">
        <v>85</v>
      </c>
      <c r="Z39" s="96">
        <v>1</v>
      </c>
      <c r="AA39" s="147">
        <f t="shared" ref="AA39:AA62" si="6">M39</f>
        <v>45292</v>
      </c>
      <c r="AB39" s="147"/>
      <c r="AC39" s="94" t="s">
        <v>24</v>
      </c>
      <c r="AD39" s="94" t="s">
        <v>117</v>
      </c>
      <c r="AE39" s="94"/>
      <c r="AF39" s="97" t="str">
        <f t="shared" si="3"/>
        <v>Quarterly Fuel Prices_2021_Update</v>
      </c>
    </row>
    <row r="40" spans="1:32" x14ac:dyDescent="0.6">
      <c r="A40" s="90" t="str">
        <f>'Fuel adder inputs and calcs'!C37</f>
        <v>Coal</v>
      </c>
      <c r="B40" s="90" t="str">
        <f>'Fuel adder inputs and calcs'!D37</f>
        <v>ROI</v>
      </c>
      <c r="C40" s="90" t="str">
        <f>'Fuel adder inputs and calcs'!E37&amp;'Fuel adder inputs and calcs'!F37</f>
        <v>2024Q2</v>
      </c>
      <c r="D40" s="90" t="str">
        <f>B40&amp;" "&amp;INDEX('Fixed inputs'!$D$76:$D$79,MATCH(A40,rngFuels,0))</f>
        <v>ROI Coal</v>
      </c>
      <c r="E40" s="63"/>
      <c r="G40" s="94" t="str">
        <f t="shared" si="5"/>
        <v>ROI Coal</v>
      </c>
      <c r="H40" s="94" t="s">
        <v>22</v>
      </c>
      <c r="I40" s="95">
        <f ca="1">INDEX(rngFuelPricesDeterministic,MATCH($C40,'Commodity inputs and calcs'!$M$26:$M$77,0),MATCH($A40,'Commodity inputs and calcs'!$N$25:$Q$25,0))+'Fuel adder inputs and calcs'!Q37</f>
        <v>5.2747776191522071</v>
      </c>
      <c r="J40" s="95"/>
      <c r="K40" s="94" t="s">
        <v>23</v>
      </c>
      <c r="L40" s="96">
        <v>1</v>
      </c>
      <c r="M40" s="147">
        <f>INDEX('Fixed inputs'!$G$8:$G$59,MATCH(C40,'Fixed inputs'!$D$8:$D$59,0))</f>
        <v>45383</v>
      </c>
      <c r="N40" s="147"/>
      <c r="O40" s="94" t="s">
        <v>24</v>
      </c>
      <c r="P40" s="94" t="s">
        <v>117</v>
      </c>
      <c r="Q40" s="94"/>
      <c r="R40" s="97" t="str">
        <f t="shared" si="2"/>
        <v>Quarterly Fuel Prices_2021_Update</v>
      </c>
      <c r="T40" s="103" t="s">
        <v>34</v>
      </c>
      <c r="U40" s="94" t="s">
        <v>10</v>
      </c>
      <c r="V40" s="94" t="s">
        <v>22</v>
      </c>
      <c r="W40" s="95">
        <f>INDEX(rngCarbonTaxDeterministic,MATCH($C40,'Commodity inputs and calcs'!$T$26:$T$77,0),MATCH($T40,'Commodity inputs and calcs'!$V$25:$X$25,0))</f>
        <v>0.06</v>
      </c>
      <c r="X40" s="95"/>
      <c r="Y40" s="94" t="s">
        <v>85</v>
      </c>
      <c r="Z40" s="96">
        <v>1</v>
      </c>
      <c r="AA40" s="147">
        <f t="shared" si="6"/>
        <v>45383</v>
      </c>
      <c r="AB40" s="147"/>
      <c r="AC40" s="94" t="s">
        <v>24</v>
      </c>
      <c r="AD40" s="94" t="s">
        <v>117</v>
      </c>
      <c r="AE40" s="94"/>
      <c r="AF40" s="97" t="str">
        <f t="shared" si="3"/>
        <v>Quarterly Fuel Prices_2021_Update</v>
      </c>
    </row>
    <row r="41" spans="1:32" x14ac:dyDescent="0.6">
      <c r="A41" s="90" t="str">
        <f>'Fuel adder inputs and calcs'!C38</f>
        <v>Coal</v>
      </c>
      <c r="B41" s="90" t="str">
        <f>'Fuel adder inputs and calcs'!D38</f>
        <v>ROI</v>
      </c>
      <c r="C41" s="90" t="str">
        <f>'Fuel adder inputs and calcs'!E38&amp;'Fuel adder inputs and calcs'!F38</f>
        <v>2024Q3</v>
      </c>
      <c r="D41" s="90" t="str">
        <f>B41&amp;" "&amp;INDEX('Fixed inputs'!$D$76:$D$79,MATCH(A41,rngFuels,0))</f>
        <v>ROI Coal</v>
      </c>
      <c r="E41" s="63"/>
      <c r="G41" s="94" t="str">
        <f t="shared" si="5"/>
        <v>ROI Coal</v>
      </c>
      <c r="H41" s="94" t="s">
        <v>22</v>
      </c>
      <c r="I41" s="95">
        <f ca="1">INDEX(rngFuelPricesDeterministic,MATCH($C41,'Commodity inputs and calcs'!$M$26:$M$77,0),MATCH($A41,'Commodity inputs and calcs'!$N$25:$Q$25,0))+'Fuel adder inputs and calcs'!Q38</f>
        <v>5.2747776191522071</v>
      </c>
      <c r="J41" s="95"/>
      <c r="K41" s="94" t="s">
        <v>23</v>
      </c>
      <c r="L41" s="96">
        <v>1</v>
      </c>
      <c r="M41" s="147">
        <f>INDEX('Fixed inputs'!$G$8:$G$59,MATCH(C41,'Fixed inputs'!$D$8:$D$59,0))</f>
        <v>45474</v>
      </c>
      <c r="N41" s="147"/>
      <c r="O41" s="94" t="s">
        <v>24</v>
      </c>
      <c r="P41" s="94" t="s">
        <v>117</v>
      </c>
      <c r="Q41" s="94"/>
      <c r="R41" s="97" t="str">
        <f t="shared" si="2"/>
        <v>Quarterly Fuel Prices_2021_Update</v>
      </c>
      <c r="T41" s="103" t="s">
        <v>34</v>
      </c>
      <c r="U41" s="94" t="s">
        <v>10</v>
      </c>
      <c r="V41" s="94" t="s">
        <v>22</v>
      </c>
      <c r="W41" s="95">
        <f>INDEX(rngCarbonTaxDeterministic,MATCH($C41,'Commodity inputs and calcs'!$T$26:$T$77,0),MATCH($T41,'Commodity inputs and calcs'!$V$25:$X$25,0))</f>
        <v>0.06</v>
      </c>
      <c r="X41" s="95"/>
      <c r="Y41" s="94" t="s">
        <v>85</v>
      </c>
      <c r="Z41" s="96">
        <v>1</v>
      </c>
      <c r="AA41" s="147">
        <f t="shared" si="6"/>
        <v>45474</v>
      </c>
      <c r="AB41" s="147"/>
      <c r="AC41" s="94" t="s">
        <v>24</v>
      </c>
      <c r="AD41" s="94" t="s">
        <v>117</v>
      </c>
      <c r="AE41" s="94"/>
      <c r="AF41" s="97" t="str">
        <f t="shared" si="3"/>
        <v>Quarterly Fuel Prices_2021_Update</v>
      </c>
    </row>
    <row r="42" spans="1:32" x14ac:dyDescent="0.6">
      <c r="A42" s="90" t="str">
        <f>'Fuel adder inputs and calcs'!C39</f>
        <v>Coal</v>
      </c>
      <c r="B42" s="90" t="str">
        <f>'Fuel adder inputs and calcs'!D39</f>
        <v>ROI</v>
      </c>
      <c r="C42" s="90" t="str">
        <f>'Fuel adder inputs and calcs'!E39&amp;'Fuel adder inputs and calcs'!F39</f>
        <v>2024Q4</v>
      </c>
      <c r="D42" s="90" t="str">
        <f>B42&amp;" "&amp;INDEX('Fixed inputs'!$D$76:$D$79,MATCH(A42,rngFuels,0))</f>
        <v>ROI Coal</v>
      </c>
      <c r="E42" s="63"/>
      <c r="G42" s="94" t="str">
        <f t="shared" si="5"/>
        <v>ROI Coal</v>
      </c>
      <c r="H42" s="94" t="s">
        <v>22</v>
      </c>
      <c r="I42" s="95">
        <f ca="1">INDEX(rngFuelPricesDeterministic,MATCH($C42,'Commodity inputs and calcs'!$M$26:$M$77,0),MATCH($A42,'Commodity inputs and calcs'!$N$25:$Q$25,0))+'Fuel adder inputs and calcs'!Q39</f>
        <v>5.2747776191522071</v>
      </c>
      <c r="J42" s="95"/>
      <c r="K42" s="94" t="s">
        <v>23</v>
      </c>
      <c r="L42" s="96">
        <v>1</v>
      </c>
      <c r="M42" s="147">
        <f>INDEX('Fixed inputs'!$G$8:$G$59,MATCH(C42,'Fixed inputs'!$D$8:$D$59,0))</f>
        <v>45566</v>
      </c>
      <c r="N42" s="147"/>
      <c r="O42" s="94" t="s">
        <v>24</v>
      </c>
      <c r="P42" s="94" t="s">
        <v>117</v>
      </c>
      <c r="Q42" s="94"/>
      <c r="R42" s="97" t="str">
        <f t="shared" si="2"/>
        <v>Quarterly Fuel Prices_2021_Update</v>
      </c>
      <c r="T42" s="103" t="s">
        <v>34</v>
      </c>
      <c r="U42" s="94" t="s">
        <v>10</v>
      </c>
      <c r="V42" s="94" t="s">
        <v>22</v>
      </c>
      <c r="W42" s="95">
        <f>INDEX(rngCarbonTaxDeterministic,MATCH($C42,'Commodity inputs and calcs'!$T$26:$T$77,0),MATCH($T42,'Commodity inputs and calcs'!$V$25:$X$25,0))</f>
        <v>0.06</v>
      </c>
      <c r="X42" s="95"/>
      <c r="Y42" s="94" t="s">
        <v>85</v>
      </c>
      <c r="Z42" s="96">
        <v>1</v>
      </c>
      <c r="AA42" s="147">
        <f t="shared" si="6"/>
        <v>45566</v>
      </c>
      <c r="AB42" s="147"/>
      <c r="AC42" s="94" t="s">
        <v>24</v>
      </c>
      <c r="AD42" s="94" t="s">
        <v>117</v>
      </c>
      <c r="AE42" s="94"/>
      <c r="AF42" s="97" t="str">
        <f t="shared" si="3"/>
        <v>Quarterly Fuel Prices_2021_Update</v>
      </c>
    </row>
    <row r="43" spans="1:32" x14ac:dyDescent="0.6">
      <c r="A43" s="90" t="str">
        <f>'Fuel adder inputs and calcs'!C40</f>
        <v>Coal</v>
      </c>
      <c r="B43" s="90" t="str">
        <f>'Fuel adder inputs and calcs'!D40</f>
        <v>ROI</v>
      </c>
      <c r="C43" s="90" t="str">
        <f>'Fuel adder inputs and calcs'!E40&amp;'Fuel adder inputs and calcs'!F40</f>
        <v>2025Q1</v>
      </c>
      <c r="D43" s="90" t="str">
        <f>B43&amp;" "&amp;INDEX('Fixed inputs'!$D$76:$D$79,MATCH(A43,rngFuels,0))</f>
        <v>ROI Coal</v>
      </c>
      <c r="E43" s="63"/>
      <c r="G43" s="94" t="str">
        <f t="shared" si="5"/>
        <v>ROI Coal</v>
      </c>
      <c r="H43" s="94" t="s">
        <v>22</v>
      </c>
      <c r="I43" s="95">
        <f ca="1">INDEX(rngFuelPricesDeterministic,MATCH($C43,'Commodity inputs and calcs'!$M$26:$M$77,0),MATCH($A43,'Commodity inputs and calcs'!$N$25:$Q$25,0))+'Fuel adder inputs and calcs'!Q40</f>
        <v>5.2747776191522071</v>
      </c>
      <c r="J43" s="95"/>
      <c r="K43" s="94" t="s">
        <v>23</v>
      </c>
      <c r="L43" s="96">
        <v>1</v>
      </c>
      <c r="M43" s="147">
        <f>INDEX('Fixed inputs'!$G$8:$G$59,MATCH(C43,'Fixed inputs'!$D$8:$D$59,0))</f>
        <v>45658</v>
      </c>
      <c r="N43" s="147"/>
      <c r="O43" s="94" t="s">
        <v>24</v>
      </c>
      <c r="P43" s="94" t="s">
        <v>117</v>
      </c>
      <c r="Q43" s="94"/>
      <c r="R43" s="97" t="str">
        <f t="shared" si="2"/>
        <v>Quarterly Fuel Prices_2021_Update</v>
      </c>
      <c r="T43" s="103" t="s">
        <v>34</v>
      </c>
      <c r="U43" s="94" t="s">
        <v>10</v>
      </c>
      <c r="V43" s="94" t="s">
        <v>22</v>
      </c>
      <c r="W43" s="95">
        <f>INDEX(rngCarbonTaxDeterministic,MATCH($C43,'Commodity inputs and calcs'!$T$26:$T$77,0),MATCH($T43,'Commodity inputs and calcs'!$V$25:$X$25,0))</f>
        <v>0.06</v>
      </c>
      <c r="X43" s="95"/>
      <c r="Y43" s="94" t="s">
        <v>85</v>
      </c>
      <c r="Z43" s="96">
        <v>1</v>
      </c>
      <c r="AA43" s="147">
        <f t="shared" si="6"/>
        <v>45658</v>
      </c>
      <c r="AB43" s="147"/>
      <c r="AC43" s="94" t="s">
        <v>24</v>
      </c>
      <c r="AD43" s="94" t="s">
        <v>117</v>
      </c>
      <c r="AE43" s="94"/>
      <c r="AF43" s="97" t="str">
        <f t="shared" si="3"/>
        <v>Quarterly Fuel Prices_2021_Update</v>
      </c>
    </row>
    <row r="44" spans="1:32" x14ac:dyDescent="0.6">
      <c r="A44" s="90" t="str">
        <f>'Fuel adder inputs and calcs'!C41</f>
        <v>Coal</v>
      </c>
      <c r="B44" s="90" t="str">
        <f>'Fuel adder inputs and calcs'!D41</f>
        <v>ROI</v>
      </c>
      <c r="C44" s="90" t="str">
        <f>'Fuel adder inputs and calcs'!E41&amp;'Fuel adder inputs and calcs'!F41</f>
        <v>2025Q2</v>
      </c>
      <c r="D44" s="90" t="str">
        <f>B44&amp;" "&amp;INDEX('Fixed inputs'!$D$76:$D$79,MATCH(A44,rngFuels,0))</f>
        <v>ROI Coal</v>
      </c>
      <c r="E44" s="63"/>
      <c r="G44" s="94" t="str">
        <f t="shared" si="5"/>
        <v>ROI Coal</v>
      </c>
      <c r="H44" s="94" t="s">
        <v>22</v>
      </c>
      <c r="I44" s="95">
        <f ca="1">INDEX(rngFuelPricesDeterministic,MATCH($C44,'Commodity inputs and calcs'!$M$26:$M$77,0),MATCH($A44,'Commodity inputs and calcs'!$N$25:$Q$25,0))+'Fuel adder inputs and calcs'!Q41</f>
        <v>5.2747776191522071</v>
      </c>
      <c r="J44" s="95"/>
      <c r="K44" s="94" t="s">
        <v>23</v>
      </c>
      <c r="L44" s="96">
        <v>1</v>
      </c>
      <c r="M44" s="147">
        <f>INDEX('Fixed inputs'!$G$8:$G$59,MATCH(C44,'Fixed inputs'!$D$8:$D$59,0))</f>
        <v>45748</v>
      </c>
      <c r="N44" s="147"/>
      <c r="O44" s="94" t="s">
        <v>24</v>
      </c>
      <c r="P44" s="94" t="s">
        <v>117</v>
      </c>
      <c r="Q44" s="94"/>
      <c r="R44" s="97" t="str">
        <f t="shared" si="2"/>
        <v>Quarterly Fuel Prices_2021_Update</v>
      </c>
      <c r="T44" s="103" t="s">
        <v>34</v>
      </c>
      <c r="U44" s="94" t="s">
        <v>10</v>
      </c>
      <c r="V44" s="94" t="s">
        <v>22</v>
      </c>
      <c r="W44" s="95">
        <f>INDEX(rngCarbonTaxDeterministic,MATCH($C44,'Commodity inputs and calcs'!$T$26:$T$77,0),MATCH($T44,'Commodity inputs and calcs'!$V$25:$X$25,0))</f>
        <v>0.06</v>
      </c>
      <c r="X44" s="95"/>
      <c r="Y44" s="94" t="s">
        <v>85</v>
      </c>
      <c r="Z44" s="96">
        <v>1</v>
      </c>
      <c r="AA44" s="147">
        <f t="shared" si="6"/>
        <v>45748</v>
      </c>
      <c r="AB44" s="147"/>
      <c r="AC44" s="94" t="s">
        <v>24</v>
      </c>
      <c r="AD44" s="94" t="s">
        <v>117</v>
      </c>
      <c r="AE44" s="94"/>
      <c r="AF44" s="97" t="str">
        <f t="shared" si="3"/>
        <v>Quarterly Fuel Prices_2021_Update</v>
      </c>
    </row>
    <row r="45" spans="1:32" x14ac:dyDescent="0.6">
      <c r="A45" s="90" t="str">
        <f>'Fuel adder inputs and calcs'!C42</f>
        <v>Coal</v>
      </c>
      <c r="B45" s="90" t="str">
        <f>'Fuel adder inputs and calcs'!D42</f>
        <v>ROI</v>
      </c>
      <c r="C45" s="90" t="str">
        <f>'Fuel adder inputs and calcs'!E42&amp;'Fuel adder inputs and calcs'!F42</f>
        <v>2025Q3</v>
      </c>
      <c r="D45" s="90" t="str">
        <f>B45&amp;" "&amp;INDEX('Fixed inputs'!$D$76:$D$79,MATCH(A45,rngFuels,0))</f>
        <v>ROI Coal</v>
      </c>
      <c r="E45" s="63"/>
      <c r="G45" s="94" t="str">
        <f t="shared" si="5"/>
        <v>ROI Coal</v>
      </c>
      <c r="H45" s="94" t="s">
        <v>22</v>
      </c>
      <c r="I45" s="95">
        <f ca="1">INDEX(rngFuelPricesDeterministic,MATCH($C45,'Commodity inputs and calcs'!$M$26:$M$77,0),MATCH($A45,'Commodity inputs and calcs'!$N$25:$Q$25,0))+'Fuel adder inputs and calcs'!Q42</f>
        <v>5.2747776191522071</v>
      </c>
      <c r="J45" s="95"/>
      <c r="K45" s="94" t="s">
        <v>23</v>
      </c>
      <c r="L45" s="96">
        <v>1</v>
      </c>
      <c r="M45" s="147">
        <f>INDEX('Fixed inputs'!$G$8:$G$59,MATCH(C45,'Fixed inputs'!$D$8:$D$59,0))</f>
        <v>45839</v>
      </c>
      <c r="N45" s="147"/>
      <c r="O45" s="94" t="s">
        <v>24</v>
      </c>
      <c r="P45" s="94" t="s">
        <v>117</v>
      </c>
      <c r="Q45" s="94"/>
      <c r="R45" s="97" t="str">
        <f t="shared" si="2"/>
        <v>Quarterly Fuel Prices_2021_Update</v>
      </c>
      <c r="T45" s="103" t="s">
        <v>34</v>
      </c>
      <c r="U45" s="94" t="s">
        <v>10</v>
      </c>
      <c r="V45" s="94" t="s">
        <v>22</v>
      </c>
      <c r="W45" s="95">
        <f>INDEX(rngCarbonTaxDeterministic,MATCH($C45,'Commodity inputs and calcs'!$T$26:$T$77,0),MATCH($T45,'Commodity inputs and calcs'!$V$25:$X$25,0))</f>
        <v>0.06</v>
      </c>
      <c r="X45" s="95"/>
      <c r="Y45" s="94" t="s">
        <v>85</v>
      </c>
      <c r="Z45" s="96">
        <v>1</v>
      </c>
      <c r="AA45" s="147">
        <f t="shared" si="6"/>
        <v>45839</v>
      </c>
      <c r="AB45" s="147"/>
      <c r="AC45" s="94" t="s">
        <v>24</v>
      </c>
      <c r="AD45" s="94" t="s">
        <v>117</v>
      </c>
      <c r="AE45" s="94"/>
      <c r="AF45" s="97" t="str">
        <f t="shared" si="3"/>
        <v>Quarterly Fuel Prices_2021_Update</v>
      </c>
    </row>
    <row r="46" spans="1:32" x14ac:dyDescent="0.6">
      <c r="A46" s="90" t="str">
        <f>'Fuel adder inputs and calcs'!C43</f>
        <v>Coal</v>
      </c>
      <c r="B46" s="90" t="str">
        <f>'Fuel adder inputs and calcs'!D43</f>
        <v>ROI</v>
      </c>
      <c r="C46" s="90" t="str">
        <f>'Fuel adder inputs and calcs'!E43&amp;'Fuel adder inputs and calcs'!F43</f>
        <v>2025Q4</v>
      </c>
      <c r="D46" s="90" t="str">
        <f>B46&amp;" "&amp;INDEX('Fixed inputs'!$D$76:$D$79,MATCH(A46,rngFuels,0))</f>
        <v>ROI Coal</v>
      </c>
      <c r="E46" s="63"/>
      <c r="G46" s="94" t="str">
        <f t="shared" si="5"/>
        <v>ROI Coal</v>
      </c>
      <c r="H46" s="94" t="s">
        <v>22</v>
      </c>
      <c r="I46" s="95">
        <f ca="1">INDEX(rngFuelPricesDeterministic,MATCH($C46,'Commodity inputs and calcs'!$M$26:$M$77,0),MATCH($A46,'Commodity inputs and calcs'!$N$25:$Q$25,0))+'Fuel adder inputs and calcs'!Q43</f>
        <v>5.2747776191522071</v>
      </c>
      <c r="J46" s="95"/>
      <c r="K46" s="94" t="s">
        <v>23</v>
      </c>
      <c r="L46" s="96">
        <v>1</v>
      </c>
      <c r="M46" s="147">
        <f>INDEX('Fixed inputs'!$G$8:$G$59,MATCH(C46,'Fixed inputs'!$D$8:$D$59,0))</f>
        <v>45931</v>
      </c>
      <c r="N46" s="147"/>
      <c r="O46" s="94" t="s">
        <v>24</v>
      </c>
      <c r="P46" s="94" t="s">
        <v>117</v>
      </c>
      <c r="Q46" s="94"/>
      <c r="R46" s="97" t="str">
        <f t="shared" si="2"/>
        <v>Quarterly Fuel Prices_2021_Update</v>
      </c>
      <c r="T46" s="103" t="s">
        <v>34</v>
      </c>
      <c r="U46" s="94" t="s">
        <v>10</v>
      </c>
      <c r="V46" s="94" t="s">
        <v>22</v>
      </c>
      <c r="W46" s="95">
        <f>INDEX(rngCarbonTaxDeterministic,MATCH($C46,'Commodity inputs and calcs'!$T$26:$T$77,0),MATCH($T46,'Commodity inputs and calcs'!$V$25:$X$25,0))</f>
        <v>0.06</v>
      </c>
      <c r="X46" s="95"/>
      <c r="Y46" s="94" t="s">
        <v>85</v>
      </c>
      <c r="Z46" s="96">
        <v>1</v>
      </c>
      <c r="AA46" s="147">
        <f t="shared" si="6"/>
        <v>45931</v>
      </c>
      <c r="AB46" s="147"/>
      <c r="AC46" s="94" t="s">
        <v>24</v>
      </c>
      <c r="AD46" s="94" t="s">
        <v>117</v>
      </c>
      <c r="AE46" s="94"/>
      <c r="AF46" s="97" t="str">
        <f t="shared" si="3"/>
        <v>Quarterly Fuel Prices_2021_Update</v>
      </c>
    </row>
    <row r="47" spans="1:32" x14ac:dyDescent="0.6">
      <c r="A47" s="90" t="str">
        <f>'Fuel adder inputs and calcs'!C44</f>
        <v>Coal</v>
      </c>
      <c r="B47" s="90" t="str">
        <f>'Fuel adder inputs and calcs'!D44</f>
        <v>ROI</v>
      </c>
      <c r="C47" s="90" t="str">
        <f>'Fuel adder inputs and calcs'!E44&amp;'Fuel adder inputs and calcs'!F44</f>
        <v>2026Q1</v>
      </c>
      <c r="D47" s="90" t="str">
        <f>B47&amp;" "&amp;INDEX('Fixed inputs'!$D$76:$D$79,MATCH(A47,rngFuels,0))</f>
        <v>ROI Coal</v>
      </c>
      <c r="E47" s="63"/>
      <c r="G47" s="94" t="str">
        <f t="shared" si="5"/>
        <v>ROI Coal</v>
      </c>
      <c r="H47" s="94" t="s">
        <v>22</v>
      </c>
      <c r="I47" s="95">
        <f ca="1">INDEX(rngFuelPricesDeterministic,MATCH($C47,'Commodity inputs and calcs'!$M$26:$M$77,0),MATCH($A47,'Commodity inputs and calcs'!$N$25:$Q$25,0))+'Fuel adder inputs and calcs'!Q44</f>
        <v>5.2747776191522071</v>
      </c>
      <c r="J47" s="95"/>
      <c r="K47" s="94" t="s">
        <v>23</v>
      </c>
      <c r="L47" s="96">
        <v>1</v>
      </c>
      <c r="M47" s="147">
        <f>INDEX('Fixed inputs'!$G$8:$G$59,MATCH(C47,'Fixed inputs'!$D$8:$D$59,0))</f>
        <v>46023</v>
      </c>
      <c r="N47" s="147"/>
      <c r="O47" s="94" t="s">
        <v>24</v>
      </c>
      <c r="P47" s="94" t="s">
        <v>117</v>
      </c>
      <c r="Q47" s="94"/>
      <c r="R47" s="97" t="str">
        <f t="shared" si="2"/>
        <v>Quarterly Fuel Prices_2021_Update</v>
      </c>
      <c r="T47" s="103" t="s">
        <v>34</v>
      </c>
      <c r="U47" s="94" t="s">
        <v>10</v>
      </c>
      <c r="V47" s="94" t="s">
        <v>22</v>
      </c>
      <c r="W47" s="95">
        <f>INDEX(rngCarbonTaxDeterministic,MATCH($C47,'Commodity inputs and calcs'!$T$26:$T$77,0),MATCH($T47,'Commodity inputs and calcs'!$V$25:$X$25,0))</f>
        <v>0.06</v>
      </c>
      <c r="X47" s="95"/>
      <c r="Y47" s="94" t="s">
        <v>85</v>
      </c>
      <c r="Z47" s="96">
        <v>1</v>
      </c>
      <c r="AA47" s="147">
        <f t="shared" si="6"/>
        <v>46023</v>
      </c>
      <c r="AB47" s="147"/>
      <c r="AC47" s="94" t="s">
        <v>24</v>
      </c>
      <c r="AD47" s="94" t="s">
        <v>117</v>
      </c>
      <c r="AE47" s="94"/>
      <c r="AF47" s="97" t="str">
        <f t="shared" si="3"/>
        <v>Quarterly Fuel Prices_2021_Update</v>
      </c>
    </row>
    <row r="48" spans="1:32" x14ac:dyDescent="0.6">
      <c r="A48" s="90" t="str">
        <f>'Fuel adder inputs and calcs'!C45</f>
        <v>Coal</v>
      </c>
      <c r="B48" s="90" t="str">
        <f>'Fuel adder inputs and calcs'!D45</f>
        <v>ROI</v>
      </c>
      <c r="C48" s="90" t="str">
        <f>'Fuel adder inputs and calcs'!E45&amp;'Fuel adder inputs and calcs'!F45</f>
        <v>2026Q2</v>
      </c>
      <c r="D48" s="90" t="str">
        <f>B48&amp;" "&amp;INDEX('Fixed inputs'!$D$76:$D$79,MATCH(A48,rngFuels,0))</f>
        <v>ROI Coal</v>
      </c>
      <c r="E48" s="63"/>
      <c r="G48" s="94" t="str">
        <f t="shared" si="5"/>
        <v>ROI Coal</v>
      </c>
      <c r="H48" s="94" t="s">
        <v>22</v>
      </c>
      <c r="I48" s="95">
        <f ca="1">INDEX(rngFuelPricesDeterministic,MATCH($C48,'Commodity inputs and calcs'!$M$26:$M$77,0),MATCH($A48,'Commodity inputs and calcs'!$N$25:$Q$25,0))+'Fuel adder inputs and calcs'!Q45</f>
        <v>5.2747776191522071</v>
      </c>
      <c r="J48" s="95"/>
      <c r="K48" s="94" t="s">
        <v>23</v>
      </c>
      <c r="L48" s="96">
        <v>1</v>
      </c>
      <c r="M48" s="147">
        <f>INDEX('Fixed inputs'!$G$8:$G$59,MATCH(C48,'Fixed inputs'!$D$8:$D$59,0))</f>
        <v>46113</v>
      </c>
      <c r="N48" s="147"/>
      <c r="O48" s="94" t="s">
        <v>24</v>
      </c>
      <c r="P48" s="94" t="s">
        <v>117</v>
      </c>
      <c r="Q48" s="94"/>
      <c r="R48" s="97" t="str">
        <f t="shared" si="2"/>
        <v>Quarterly Fuel Prices_2021_Update</v>
      </c>
      <c r="T48" s="103" t="s">
        <v>34</v>
      </c>
      <c r="U48" s="94" t="s">
        <v>10</v>
      </c>
      <c r="V48" s="94" t="s">
        <v>22</v>
      </c>
      <c r="W48" s="95">
        <f>INDEX(rngCarbonTaxDeterministic,MATCH($C48,'Commodity inputs and calcs'!$T$26:$T$77,0),MATCH($T48,'Commodity inputs and calcs'!$V$25:$X$25,0))</f>
        <v>0.06</v>
      </c>
      <c r="X48" s="95"/>
      <c r="Y48" s="94" t="s">
        <v>85</v>
      </c>
      <c r="Z48" s="96">
        <v>1</v>
      </c>
      <c r="AA48" s="147">
        <f t="shared" si="6"/>
        <v>46113</v>
      </c>
      <c r="AB48" s="147"/>
      <c r="AC48" s="94" t="s">
        <v>24</v>
      </c>
      <c r="AD48" s="94" t="s">
        <v>117</v>
      </c>
      <c r="AE48" s="94"/>
      <c r="AF48" s="97" t="str">
        <f t="shared" si="3"/>
        <v>Quarterly Fuel Prices_2021_Update</v>
      </c>
    </row>
    <row r="49" spans="1:32" x14ac:dyDescent="0.6">
      <c r="A49" s="90" t="str">
        <f>'Fuel adder inputs and calcs'!C46</f>
        <v>Coal</v>
      </c>
      <c r="B49" s="90" t="str">
        <f>'Fuel adder inputs and calcs'!D46</f>
        <v>ROI</v>
      </c>
      <c r="C49" s="90" t="str">
        <f>'Fuel adder inputs and calcs'!E46&amp;'Fuel adder inputs and calcs'!F46</f>
        <v>2026Q3</v>
      </c>
      <c r="D49" s="90" t="str">
        <f>B49&amp;" "&amp;INDEX('Fixed inputs'!$D$76:$D$79,MATCH(A49,rngFuels,0))</f>
        <v>ROI Coal</v>
      </c>
      <c r="E49" s="63"/>
      <c r="G49" s="94" t="str">
        <f t="shared" si="5"/>
        <v>ROI Coal</v>
      </c>
      <c r="H49" s="94" t="s">
        <v>22</v>
      </c>
      <c r="I49" s="95">
        <f ca="1">INDEX(rngFuelPricesDeterministic,MATCH($C49,'Commodity inputs and calcs'!$M$26:$M$77,0),MATCH($A49,'Commodity inputs and calcs'!$N$25:$Q$25,0))+'Fuel adder inputs and calcs'!Q46</f>
        <v>5.2747776191522071</v>
      </c>
      <c r="J49" s="95"/>
      <c r="K49" s="94" t="s">
        <v>23</v>
      </c>
      <c r="L49" s="96">
        <v>1</v>
      </c>
      <c r="M49" s="147">
        <f>INDEX('Fixed inputs'!$G$8:$G$59,MATCH(C49,'Fixed inputs'!$D$8:$D$59,0))</f>
        <v>46204</v>
      </c>
      <c r="N49" s="147"/>
      <c r="O49" s="94" t="s">
        <v>24</v>
      </c>
      <c r="P49" s="94" t="s">
        <v>117</v>
      </c>
      <c r="Q49" s="94"/>
      <c r="R49" s="97" t="str">
        <f t="shared" si="2"/>
        <v>Quarterly Fuel Prices_2021_Update</v>
      </c>
      <c r="T49" s="103" t="s">
        <v>34</v>
      </c>
      <c r="U49" s="94" t="s">
        <v>10</v>
      </c>
      <c r="V49" s="94" t="s">
        <v>22</v>
      </c>
      <c r="W49" s="95">
        <f>INDEX(rngCarbonTaxDeterministic,MATCH($C49,'Commodity inputs and calcs'!$T$26:$T$77,0),MATCH($T49,'Commodity inputs and calcs'!$V$25:$X$25,0))</f>
        <v>0.06</v>
      </c>
      <c r="X49" s="95"/>
      <c r="Y49" s="94" t="s">
        <v>85</v>
      </c>
      <c r="Z49" s="96">
        <v>1</v>
      </c>
      <c r="AA49" s="147">
        <f t="shared" si="6"/>
        <v>46204</v>
      </c>
      <c r="AB49" s="147"/>
      <c r="AC49" s="94" t="s">
        <v>24</v>
      </c>
      <c r="AD49" s="94" t="s">
        <v>117</v>
      </c>
      <c r="AE49" s="94"/>
      <c r="AF49" s="97" t="str">
        <f t="shared" si="3"/>
        <v>Quarterly Fuel Prices_2021_Update</v>
      </c>
    </row>
    <row r="50" spans="1:32" x14ac:dyDescent="0.6">
      <c r="A50" s="90" t="str">
        <f>'Fuel adder inputs and calcs'!C47</f>
        <v>Coal</v>
      </c>
      <c r="B50" s="90" t="str">
        <f>'Fuel adder inputs and calcs'!D47</f>
        <v>ROI</v>
      </c>
      <c r="C50" s="90" t="str">
        <f>'Fuel adder inputs and calcs'!E47&amp;'Fuel adder inputs and calcs'!F47</f>
        <v>2026Q4</v>
      </c>
      <c r="D50" s="90" t="str">
        <f>B50&amp;" "&amp;INDEX('Fixed inputs'!$D$76:$D$79,MATCH(A50,rngFuels,0))</f>
        <v>ROI Coal</v>
      </c>
      <c r="E50" s="63"/>
      <c r="G50" s="94" t="str">
        <f t="shared" si="5"/>
        <v>ROI Coal</v>
      </c>
      <c r="H50" s="94" t="s">
        <v>22</v>
      </c>
      <c r="I50" s="95">
        <f ca="1">INDEX(rngFuelPricesDeterministic,MATCH($C50,'Commodity inputs and calcs'!$M$26:$M$77,0),MATCH($A50,'Commodity inputs and calcs'!$N$25:$Q$25,0))+'Fuel adder inputs and calcs'!Q47</f>
        <v>5.2747776191522071</v>
      </c>
      <c r="J50" s="95"/>
      <c r="K50" s="94" t="s">
        <v>23</v>
      </c>
      <c r="L50" s="96">
        <v>1</v>
      </c>
      <c r="M50" s="147">
        <f>INDEX('Fixed inputs'!$G$8:$G$59,MATCH(C50,'Fixed inputs'!$D$8:$D$59,0))</f>
        <v>46296</v>
      </c>
      <c r="N50" s="147"/>
      <c r="O50" s="94" t="s">
        <v>24</v>
      </c>
      <c r="P50" s="94" t="s">
        <v>117</v>
      </c>
      <c r="Q50" s="94"/>
      <c r="R50" s="97" t="str">
        <f t="shared" si="2"/>
        <v>Quarterly Fuel Prices_2021_Update</v>
      </c>
      <c r="T50" s="103" t="s">
        <v>34</v>
      </c>
      <c r="U50" s="94" t="s">
        <v>10</v>
      </c>
      <c r="V50" s="94" t="s">
        <v>22</v>
      </c>
      <c r="W50" s="95">
        <f>INDEX(rngCarbonTaxDeterministic,MATCH($C50,'Commodity inputs and calcs'!$T$26:$T$77,0),MATCH($T50,'Commodity inputs and calcs'!$V$25:$X$25,0))</f>
        <v>0.06</v>
      </c>
      <c r="X50" s="95"/>
      <c r="Y50" s="94" t="s">
        <v>85</v>
      </c>
      <c r="Z50" s="96">
        <v>1</v>
      </c>
      <c r="AA50" s="147">
        <f t="shared" si="6"/>
        <v>46296</v>
      </c>
      <c r="AB50" s="147"/>
      <c r="AC50" s="94" t="s">
        <v>24</v>
      </c>
      <c r="AD50" s="94" t="s">
        <v>117</v>
      </c>
      <c r="AE50" s="94"/>
      <c r="AF50" s="97" t="str">
        <f t="shared" si="3"/>
        <v>Quarterly Fuel Prices_2021_Update</v>
      </c>
    </row>
    <row r="51" spans="1:32" x14ac:dyDescent="0.6">
      <c r="A51" s="90" t="str">
        <f>'Fuel adder inputs and calcs'!C48</f>
        <v>Coal</v>
      </c>
      <c r="B51" s="90" t="str">
        <f>'Fuel adder inputs and calcs'!D48</f>
        <v>ROI</v>
      </c>
      <c r="C51" s="90" t="str">
        <f>'Fuel adder inputs and calcs'!E48&amp;'Fuel adder inputs and calcs'!F48</f>
        <v>2027Q1</v>
      </c>
      <c r="D51" s="90" t="str">
        <f>B51&amp;" "&amp;INDEX('Fixed inputs'!$D$76:$D$79,MATCH(A51,rngFuels,0))</f>
        <v>ROI Coal</v>
      </c>
      <c r="E51" s="63"/>
      <c r="G51" s="94" t="str">
        <f t="shared" si="5"/>
        <v>ROI Coal</v>
      </c>
      <c r="H51" s="94" t="s">
        <v>22</v>
      </c>
      <c r="I51" s="95">
        <f ca="1">INDEX(rngFuelPricesDeterministic,MATCH($C51,'Commodity inputs and calcs'!$M$26:$M$77,0),MATCH($A51,'Commodity inputs and calcs'!$N$25:$Q$25,0))+'Fuel adder inputs and calcs'!Q48</f>
        <v>5.2747776191522071</v>
      </c>
      <c r="J51" s="95"/>
      <c r="K51" s="94" t="s">
        <v>23</v>
      </c>
      <c r="L51" s="96">
        <v>1</v>
      </c>
      <c r="M51" s="147">
        <f>INDEX('Fixed inputs'!$G$8:$G$59,MATCH(C51,'Fixed inputs'!$D$8:$D$59,0))</f>
        <v>46388</v>
      </c>
      <c r="N51" s="147"/>
      <c r="O51" s="94" t="s">
        <v>24</v>
      </c>
      <c r="P51" s="94" t="s">
        <v>117</v>
      </c>
      <c r="Q51" s="94"/>
      <c r="R51" s="97" t="str">
        <f t="shared" si="2"/>
        <v>Quarterly Fuel Prices_2021_Update</v>
      </c>
      <c r="T51" s="103" t="s">
        <v>34</v>
      </c>
      <c r="U51" s="94" t="s">
        <v>10</v>
      </c>
      <c r="V51" s="94" t="s">
        <v>22</v>
      </c>
      <c r="W51" s="95">
        <f>INDEX(rngCarbonTaxDeterministic,MATCH($C51,'Commodity inputs and calcs'!$T$26:$T$77,0),MATCH($T51,'Commodity inputs and calcs'!$V$25:$X$25,0))</f>
        <v>0.06</v>
      </c>
      <c r="X51" s="95"/>
      <c r="Y51" s="94" t="s">
        <v>85</v>
      </c>
      <c r="Z51" s="96">
        <v>1</v>
      </c>
      <c r="AA51" s="147">
        <f t="shared" si="6"/>
        <v>46388</v>
      </c>
      <c r="AB51" s="147"/>
      <c r="AC51" s="94" t="s">
        <v>24</v>
      </c>
      <c r="AD51" s="94" t="s">
        <v>117</v>
      </c>
      <c r="AE51" s="94"/>
      <c r="AF51" s="97" t="str">
        <f t="shared" si="3"/>
        <v>Quarterly Fuel Prices_2021_Update</v>
      </c>
    </row>
    <row r="52" spans="1:32" x14ac:dyDescent="0.6">
      <c r="A52" s="90" t="str">
        <f>'Fuel adder inputs and calcs'!C49</f>
        <v>Coal</v>
      </c>
      <c r="B52" s="90" t="str">
        <f>'Fuel adder inputs and calcs'!D49</f>
        <v>ROI</v>
      </c>
      <c r="C52" s="90" t="str">
        <f>'Fuel adder inputs and calcs'!E49&amp;'Fuel adder inputs and calcs'!F49</f>
        <v>2027Q2</v>
      </c>
      <c r="D52" s="90" t="str">
        <f>B52&amp;" "&amp;INDEX('Fixed inputs'!$D$76:$D$79,MATCH(A52,rngFuels,0))</f>
        <v>ROI Coal</v>
      </c>
      <c r="E52" s="63"/>
      <c r="G52" s="94" t="str">
        <f t="shared" si="5"/>
        <v>ROI Coal</v>
      </c>
      <c r="H52" s="94" t="s">
        <v>22</v>
      </c>
      <c r="I52" s="95">
        <f ca="1">INDEX(rngFuelPricesDeterministic,MATCH($C52,'Commodity inputs and calcs'!$M$26:$M$77,0),MATCH($A52,'Commodity inputs and calcs'!$N$25:$Q$25,0))+'Fuel adder inputs and calcs'!Q49</f>
        <v>5.2747776191522071</v>
      </c>
      <c r="J52" s="95"/>
      <c r="K52" s="94" t="s">
        <v>23</v>
      </c>
      <c r="L52" s="96">
        <v>1</v>
      </c>
      <c r="M52" s="147">
        <f>INDEX('Fixed inputs'!$G$8:$G$59,MATCH(C52,'Fixed inputs'!$D$8:$D$59,0))</f>
        <v>46478</v>
      </c>
      <c r="N52" s="147"/>
      <c r="O52" s="94" t="s">
        <v>24</v>
      </c>
      <c r="P52" s="94" t="s">
        <v>117</v>
      </c>
      <c r="Q52" s="94"/>
      <c r="R52" s="97" t="str">
        <f t="shared" si="2"/>
        <v>Quarterly Fuel Prices_2021_Update</v>
      </c>
      <c r="T52" s="103" t="s">
        <v>34</v>
      </c>
      <c r="U52" s="94" t="s">
        <v>10</v>
      </c>
      <c r="V52" s="94" t="s">
        <v>22</v>
      </c>
      <c r="W52" s="95">
        <f>INDEX(rngCarbonTaxDeterministic,MATCH($C52,'Commodity inputs and calcs'!$T$26:$T$77,0),MATCH($T52,'Commodity inputs and calcs'!$V$25:$X$25,0))</f>
        <v>0.06</v>
      </c>
      <c r="X52" s="95"/>
      <c r="Y52" s="94" t="s">
        <v>85</v>
      </c>
      <c r="Z52" s="96">
        <v>1</v>
      </c>
      <c r="AA52" s="147">
        <f t="shared" si="6"/>
        <v>46478</v>
      </c>
      <c r="AB52" s="147"/>
      <c r="AC52" s="94" t="s">
        <v>24</v>
      </c>
      <c r="AD52" s="94" t="s">
        <v>117</v>
      </c>
      <c r="AE52" s="94"/>
      <c r="AF52" s="97" t="str">
        <f t="shared" si="3"/>
        <v>Quarterly Fuel Prices_2021_Update</v>
      </c>
    </row>
    <row r="53" spans="1:32" x14ac:dyDescent="0.6">
      <c r="A53" s="90" t="str">
        <f>'Fuel adder inputs and calcs'!C50</f>
        <v>Coal</v>
      </c>
      <c r="B53" s="90" t="str">
        <f>'Fuel adder inputs and calcs'!D50</f>
        <v>ROI</v>
      </c>
      <c r="C53" s="90" t="str">
        <f>'Fuel adder inputs and calcs'!E50&amp;'Fuel adder inputs and calcs'!F50</f>
        <v>2027Q3</v>
      </c>
      <c r="D53" s="90" t="str">
        <f>B53&amp;" "&amp;INDEX('Fixed inputs'!$D$76:$D$79,MATCH(A53,rngFuels,0))</f>
        <v>ROI Coal</v>
      </c>
      <c r="E53" s="63"/>
      <c r="G53" s="94" t="str">
        <f t="shared" si="5"/>
        <v>ROI Coal</v>
      </c>
      <c r="H53" s="94" t="s">
        <v>22</v>
      </c>
      <c r="I53" s="95">
        <f ca="1">INDEX(rngFuelPricesDeterministic,MATCH($C53,'Commodity inputs and calcs'!$M$26:$M$77,0),MATCH($A53,'Commodity inputs and calcs'!$N$25:$Q$25,0))+'Fuel adder inputs and calcs'!Q50</f>
        <v>5.2747776191522071</v>
      </c>
      <c r="J53" s="95"/>
      <c r="K53" s="94" t="s">
        <v>23</v>
      </c>
      <c r="L53" s="96">
        <v>1</v>
      </c>
      <c r="M53" s="147">
        <f>INDEX('Fixed inputs'!$G$8:$G$59,MATCH(C53,'Fixed inputs'!$D$8:$D$59,0))</f>
        <v>46569</v>
      </c>
      <c r="N53" s="147"/>
      <c r="O53" s="94" t="s">
        <v>24</v>
      </c>
      <c r="P53" s="94" t="s">
        <v>117</v>
      </c>
      <c r="Q53" s="94"/>
      <c r="R53" s="97" t="str">
        <f t="shared" si="2"/>
        <v>Quarterly Fuel Prices_2021_Update</v>
      </c>
      <c r="T53" s="103" t="s">
        <v>34</v>
      </c>
      <c r="U53" s="94" t="s">
        <v>10</v>
      </c>
      <c r="V53" s="94" t="s">
        <v>22</v>
      </c>
      <c r="W53" s="95">
        <f>INDEX(rngCarbonTaxDeterministic,MATCH($C53,'Commodity inputs and calcs'!$T$26:$T$77,0),MATCH($T53,'Commodity inputs and calcs'!$V$25:$X$25,0))</f>
        <v>0.06</v>
      </c>
      <c r="X53" s="95"/>
      <c r="Y53" s="94" t="s">
        <v>85</v>
      </c>
      <c r="Z53" s="96">
        <v>1</v>
      </c>
      <c r="AA53" s="147">
        <f t="shared" si="6"/>
        <v>46569</v>
      </c>
      <c r="AB53" s="147"/>
      <c r="AC53" s="94" t="s">
        <v>24</v>
      </c>
      <c r="AD53" s="94" t="s">
        <v>117</v>
      </c>
      <c r="AE53" s="94"/>
      <c r="AF53" s="97" t="str">
        <f t="shared" si="3"/>
        <v>Quarterly Fuel Prices_2021_Update</v>
      </c>
    </row>
    <row r="54" spans="1:32" x14ac:dyDescent="0.6">
      <c r="A54" s="90" t="str">
        <f>'Fuel adder inputs and calcs'!C51</f>
        <v>Coal</v>
      </c>
      <c r="B54" s="90" t="str">
        <f>'Fuel adder inputs and calcs'!D51</f>
        <v>ROI</v>
      </c>
      <c r="C54" s="90" t="str">
        <f>'Fuel adder inputs and calcs'!E51&amp;'Fuel adder inputs and calcs'!F51</f>
        <v>2027Q4</v>
      </c>
      <c r="D54" s="90" t="str">
        <f>B54&amp;" "&amp;INDEX('Fixed inputs'!$D$76:$D$79,MATCH(A54,rngFuels,0))</f>
        <v>ROI Coal</v>
      </c>
      <c r="E54" s="63"/>
      <c r="G54" s="94" t="str">
        <f t="shared" si="5"/>
        <v>ROI Coal</v>
      </c>
      <c r="H54" s="94" t="s">
        <v>22</v>
      </c>
      <c r="I54" s="95">
        <f ca="1">INDEX(rngFuelPricesDeterministic,MATCH($C54,'Commodity inputs and calcs'!$M$26:$M$77,0),MATCH($A54,'Commodity inputs and calcs'!$N$25:$Q$25,0))+'Fuel adder inputs and calcs'!Q51</f>
        <v>5.2747776191522071</v>
      </c>
      <c r="J54" s="95"/>
      <c r="K54" s="94" t="s">
        <v>23</v>
      </c>
      <c r="L54" s="96">
        <v>1</v>
      </c>
      <c r="M54" s="147">
        <f>INDEX('Fixed inputs'!$G$8:$G$59,MATCH(C54,'Fixed inputs'!$D$8:$D$59,0))</f>
        <v>46661</v>
      </c>
      <c r="N54" s="147"/>
      <c r="O54" s="94" t="s">
        <v>24</v>
      </c>
      <c r="P54" s="94" t="s">
        <v>117</v>
      </c>
      <c r="Q54" s="94"/>
      <c r="R54" s="97" t="str">
        <f t="shared" si="2"/>
        <v>Quarterly Fuel Prices_2021_Update</v>
      </c>
      <c r="T54" s="103" t="s">
        <v>34</v>
      </c>
      <c r="U54" s="94" t="s">
        <v>10</v>
      </c>
      <c r="V54" s="94" t="s">
        <v>22</v>
      </c>
      <c r="W54" s="95">
        <f>INDEX(rngCarbonTaxDeterministic,MATCH($C54,'Commodity inputs and calcs'!$T$26:$T$77,0),MATCH($T54,'Commodity inputs and calcs'!$V$25:$X$25,0))</f>
        <v>0.06</v>
      </c>
      <c r="X54" s="95"/>
      <c r="Y54" s="94" t="s">
        <v>85</v>
      </c>
      <c r="Z54" s="96">
        <v>1</v>
      </c>
      <c r="AA54" s="147">
        <f t="shared" si="6"/>
        <v>46661</v>
      </c>
      <c r="AB54" s="147"/>
      <c r="AC54" s="94" t="s">
        <v>24</v>
      </c>
      <c r="AD54" s="94" t="s">
        <v>117</v>
      </c>
      <c r="AE54" s="94"/>
      <c r="AF54" s="97" t="str">
        <f t="shared" si="3"/>
        <v>Quarterly Fuel Prices_2021_Update</v>
      </c>
    </row>
    <row r="55" spans="1:32" x14ac:dyDescent="0.6">
      <c r="A55" s="90" t="str">
        <f>'Fuel adder inputs and calcs'!C52</f>
        <v>Coal</v>
      </c>
      <c r="B55" s="90" t="str">
        <f>'Fuel adder inputs and calcs'!D52</f>
        <v>ROI</v>
      </c>
      <c r="C55" s="90" t="str">
        <f>'Fuel adder inputs and calcs'!E52&amp;'Fuel adder inputs and calcs'!F52</f>
        <v>2028Q1</v>
      </c>
      <c r="D55" s="90" t="str">
        <f>B55&amp;" "&amp;INDEX('Fixed inputs'!$D$76:$D$79,MATCH(A55,rngFuels,0))</f>
        <v>ROI Coal</v>
      </c>
      <c r="E55" s="63"/>
      <c r="G55" s="94" t="str">
        <f t="shared" si="5"/>
        <v>ROI Coal</v>
      </c>
      <c r="H55" s="94" t="s">
        <v>22</v>
      </c>
      <c r="I55" s="95">
        <f ca="1">INDEX(rngFuelPricesDeterministic,MATCH($C55,'Commodity inputs and calcs'!$M$26:$M$77,0),MATCH($A55,'Commodity inputs and calcs'!$N$25:$Q$25,0))+'Fuel adder inputs and calcs'!Q52</f>
        <v>5.2747776191522071</v>
      </c>
      <c r="J55" s="95"/>
      <c r="K55" s="94" t="s">
        <v>23</v>
      </c>
      <c r="L55" s="96">
        <v>1</v>
      </c>
      <c r="M55" s="147">
        <f>INDEX('Fixed inputs'!$G$8:$G$59,MATCH(C55,'Fixed inputs'!$D$8:$D$59,0))</f>
        <v>46753</v>
      </c>
      <c r="N55" s="147"/>
      <c r="O55" s="94" t="s">
        <v>24</v>
      </c>
      <c r="P55" s="94" t="s">
        <v>117</v>
      </c>
      <c r="Q55" s="94"/>
      <c r="R55" s="97" t="str">
        <f t="shared" si="2"/>
        <v>Quarterly Fuel Prices_2021_Update</v>
      </c>
      <c r="T55" s="103" t="s">
        <v>34</v>
      </c>
      <c r="U55" s="94" t="s">
        <v>10</v>
      </c>
      <c r="V55" s="94" t="s">
        <v>22</v>
      </c>
      <c r="W55" s="95">
        <f>INDEX(rngCarbonTaxDeterministic,MATCH($C55,'Commodity inputs and calcs'!$T$26:$T$77,0),MATCH($T55,'Commodity inputs and calcs'!$V$25:$X$25,0))</f>
        <v>0.06</v>
      </c>
      <c r="X55" s="95"/>
      <c r="Y55" s="94" t="s">
        <v>85</v>
      </c>
      <c r="Z55" s="96">
        <v>1</v>
      </c>
      <c r="AA55" s="147">
        <f t="shared" si="6"/>
        <v>46753</v>
      </c>
      <c r="AB55" s="147"/>
      <c r="AC55" s="94" t="s">
        <v>24</v>
      </c>
      <c r="AD55" s="94" t="s">
        <v>117</v>
      </c>
      <c r="AE55" s="94"/>
      <c r="AF55" s="97" t="str">
        <f t="shared" si="3"/>
        <v>Quarterly Fuel Prices_2021_Update</v>
      </c>
    </row>
    <row r="56" spans="1:32" x14ac:dyDescent="0.6">
      <c r="A56" s="90" t="str">
        <f>'Fuel adder inputs and calcs'!C53</f>
        <v>Coal</v>
      </c>
      <c r="B56" s="90" t="str">
        <f>'Fuel adder inputs and calcs'!D53</f>
        <v>ROI</v>
      </c>
      <c r="C56" s="90" t="str">
        <f>'Fuel adder inputs and calcs'!E53&amp;'Fuel adder inputs and calcs'!F53</f>
        <v>2028Q2</v>
      </c>
      <c r="D56" s="90" t="str">
        <f>B56&amp;" "&amp;INDEX('Fixed inputs'!$D$76:$D$79,MATCH(A56,rngFuels,0))</f>
        <v>ROI Coal</v>
      </c>
      <c r="E56" s="63"/>
      <c r="G56" s="94" t="str">
        <f t="shared" si="5"/>
        <v>ROI Coal</v>
      </c>
      <c r="H56" s="94" t="s">
        <v>22</v>
      </c>
      <c r="I56" s="95">
        <f ca="1">INDEX(rngFuelPricesDeterministic,MATCH($C56,'Commodity inputs and calcs'!$M$26:$M$77,0),MATCH($A56,'Commodity inputs and calcs'!$N$25:$Q$25,0))+'Fuel adder inputs and calcs'!Q53</f>
        <v>5.2747776191522071</v>
      </c>
      <c r="J56" s="95"/>
      <c r="K56" s="94" t="s">
        <v>23</v>
      </c>
      <c r="L56" s="96">
        <v>1</v>
      </c>
      <c r="M56" s="147">
        <f>INDEX('Fixed inputs'!$G$8:$G$59,MATCH(C56,'Fixed inputs'!$D$8:$D$59,0))</f>
        <v>46844</v>
      </c>
      <c r="N56" s="147"/>
      <c r="O56" s="94" t="s">
        <v>24</v>
      </c>
      <c r="P56" s="94" t="s">
        <v>117</v>
      </c>
      <c r="Q56" s="94"/>
      <c r="R56" s="97" t="str">
        <f t="shared" si="2"/>
        <v>Quarterly Fuel Prices_2021_Update</v>
      </c>
      <c r="T56" s="103" t="s">
        <v>34</v>
      </c>
      <c r="U56" s="94" t="s">
        <v>10</v>
      </c>
      <c r="V56" s="94" t="s">
        <v>22</v>
      </c>
      <c r="W56" s="95">
        <f>INDEX(rngCarbonTaxDeterministic,MATCH($C56,'Commodity inputs and calcs'!$T$26:$T$77,0),MATCH($T56,'Commodity inputs and calcs'!$V$25:$X$25,0))</f>
        <v>0.06</v>
      </c>
      <c r="X56" s="95"/>
      <c r="Y56" s="94" t="s">
        <v>85</v>
      </c>
      <c r="Z56" s="96">
        <v>1</v>
      </c>
      <c r="AA56" s="147">
        <f t="shared" si="6"/>
        <v>46844</v>
      </c>
      <c r="AB56" s="147"/>
      <c r="AC56" s="94" t="s">
        <v>24</v>
      </c>
      <c r="AD56" s="94" t="s">
        <v>117</v>
      </c>
      <c r="AE56" s="94"/>
      <c r="AF56" s="97" t="str">
        <f t="shared" si="3"/>
        <v>Quarterly Fuel Prices_2021_Update</v>
      </c>
    </row>
    <row r="57" spans="1:32" x14ac:dyDescent="0.6">
      <c r="A57" s="90" t="str">
        <f>'Fuel adder inputs and calcs'!C54</f>
        <v>Coal</v>
      </c>
      <c r="B57" s="90" t="str">
        <f>'Fuel adder inputs and calcs'!D54</f>
        <v>ROI</v>
      </c>
      <c r="C57" s="90" t="str">
        <f>'Fuel adder inputs and calcs'!E54&amp;'Fuel adder inputs and calcs'!F54</f>
        <v>2028Q3</v>
      </c>
      <c r="D57" s="90" t="str">
        <f>B57&amp;" "&amp;INDEX('Fixed inputs'!$D$76:$D$79,MATCH(A57,rngFuels,0))</f>
        <v>ROI Coal</v>
      </c>
      <c r="E57" s="63"/>
      <c r="G57" s="94" t="str">
        <f t="shared" si="5"/>
        <v>ROI Coal</v>
      </c>
      <c r="H57" s="94" t="s">
        <v>22</v>
      </c>
      <c r="I57" s="95">
        <f ca="1">INDEX(rngFuelPricesDeterministic,MATCH($C57,'Commodity inputs and calcs'!$M$26:$M$77,0),MATCH($A57,'Commodity inputs and calcs'!$N$25:$Q$25,0))+'Fuel adder inputs and calcs'!Q54</f>
        <v>5.2747776191522071</v>
      </c>
      <c r="J57" s="95"/>
      <c r="K57" s="94" t="s">
        <v>23</v>
      </c>
      <c r="L57" s="96">
        <v>1</v>
      </c>
      <c r="M57" s="147">
        <f>INDEX('Fixed inputs'!$G$8:$G$59,MATCH(C57,'Fixed inputs'!$D$8:$D$59,0))</f>
        <v>46935</v>
      </c>
      <c r="N57" s="147"/>
      <c r="O57" s="94" t="s">
        <v>24</v>
      </c>
      <c r="P57" s="94" t="s">
        <v>117</v>
      </c>
      <c r="Q57" s="94"/>
      <c r="R57" s="97" t="str">
        <f t="shared" si="2"/>
        <v>Quarterly Fuel Prices_2021_Update</v>
      </c>
      <c r="T57" s="103" t="s">
        <v>34</v>
      </c>
      <c r="U57" s="94" t="s">
        <v>10</v>
      </c>
      <c r="V57" s="94" t="s">
        <v>22</v>
      </c>
      <c r="W57" s="95">
        <f>INDEX(rngCarbonTaxDeterministic,MATCH($C57,'Commodity inputs and calcs'!$T$26:$T$77,0),MATCH($T57,'Commodity inputs and calcs'!$V$25:$X$25,0))</f>
        <v>0.06</v>
      </c>
      <c r="X57" s="95"/>
      <c r="Y57" s="94" t="s">
        <v>85</v>
      </c>
      <c r="Z57" s="96">
        <v>1</v>
      </c>
      <c r="AA57" s="147">
        <f t="shared" si="6"/>
        <v>46935</v>
      </c>
      <c r="AB57" s="147"/>
      <c r="AC57" s="94" t="s">
        <v>24</v>
      </c>
      <c r="AD57" s="94" t="s">
        <v>117</v>
      </c>
      <c r="AE57" s="94"/>
      <c r="AF57" s="97" t="str">
        <f t="shared" si="3"/>
        <v>Quarterly Fuel Prices_2021_Update</v>
      </c>
    </row>
    <row r="58" spans="1:32" x14ac:dyDescent="0.6">
      <c r="A58" s="90" t="str">
        <f>'Fuel adder inputs and calcs'!C55</f>
        <v>Coal</v>
      </c>
      <c r="B58" s="90" t="str">
        <f>'Fuel adder inputs and calcs'!D55</f>
        <v>ROI</v>
      </c>
      <c r="C58" s="90" t="str">
        <f>'Fuel adder inputs and calcs'!E55&amp;'Fuel adder inputs and calcs'!F55</f>
        <v>2028Q4</v>
      </c>
      <c r="D58" s="90" t="str">
        <f>B58&amp;" "&amp;INDEX('Fixed inputs'!$D$76:$D$79,MATCH(A58,rngFuels,0))</f>
        <v>ROI Coal</v>
      </c>
      <c r="E58" s="63"/>
      <c r="G58" s="94" t="str">
        <f t="shared" si="5"/>
        <v>ROI Coal</v>
      </c>
      <c r="H58" s="94" t="s">
        <v>22</v>
      </c>
      <c r="I58" s="95">
        <f ca="1">INDEX(rngFuelPricesDeterministic,MATCH($C58,'Commodity inputs and calcs'!$M$26:$M$77,0),MATCH($A58,'Commodity inputs and calcs'!$N$25:$Q$25,0))+'Fuel adder inputs and calcs'!Q55</f>
        <v>5.2747776191522071</v>
      </c>
      <c r="J58" s="95"/>
      <c r="K58" s="94" t="s">
        <v>23</v>
      </c>
      <c r="L58" s="96">
        <v>1</v>
      </c>
      <c r="M58" s="147">
        <f>INDEX('Fixed inputs'!$G$8:$G$59,MATCH(C58,'Fixed inputs'!$D$8:$D$59,0))</f>
        <v>47027</v>
      </c>
      <c r="N58" s="147"/>
      <c r="O58" s="94" t="s">
        <v>24</v>
      </c>
      <c r="P58" s="94" t="s">
        <v>117</v>
      </c>
      <c r="Q58" s="94"/>
      <c r="R58" s="97" t="str">
        <f t="shared" si="2"/>
        <v>Quarterly Fuel Prices_2021_Update</v>
      </c>
      <c r="T58" s="103" t="s">
        <v>34</v>
      </c>
      <c r="U58" s="94" t="s">
        <v>10</v>
      </c>
      <c r="V58" s="94" t="s">
        <v>22</v>
      </c>
      <c r="W58" s="95">
        <f>INDEX(rngCarbonTaxDeterministic,MATCH($C58,'Commodity inputs and calcs'!$T$26:$T$77,0),MATCH($T58,'Commodity inputs and calcs'!$V$25:$X$25,0))</f>
        <v>0.06</v>
      </c>
      <c r="X58" s="95"/>
      <c r="Y58" s="94" t="s">
        <v>85</v>
      </c>
      <c r="Z58" s="96">
        <v>1</v>
      </c>
      <c r="AA58" s="147">
        <f t="shared" si="6"/>
        <v>47027</v>
      </c>
      <c r="AB58" s="147"/>
      <c r="AC58" s="94" t="s">
        <v>24</v>
      </c>
      <c r="AD58" s="94" t="s">
        <v>117</v>
      </c>
      <c r="AE58" s="94"/>
      <c r="AF58" s="97" t="str">
        <f t="shared" si="3"/>
        <v>Quarterly Fuel Prices_2021_Update</v>
      </c>
    </row>
    <row r="59" spans="1:32" x14ac:dyDescent="0.6">
      <c r="A59" s="90" t="str">
        <f>'Fuel adder inputs and calcs'!C56</f>
        <v>Coal</v>
      </c>
      <c r="B59" s="90" t="str">
        <f>'Fuel adder inputs and calcs'!D56</f>
        <v>ROI</v>
      </c>
      <c r="C59" s="90" t="str">
        <f>'Fuel adder inputs and calcs'!E56&amp;'Fuel adder inputs and calcs'!F56</f>
        <v>2029Q1</v>
      </c>
      <c r="D59" s="90" t="str">
        <f>B59&amp;" "&amp;INDEX('Fixed inputs'!$D$76:$D$79,MATCH(A59,rngFuels,0))</f>
        <v>ROI Coal</v>
      </c>
      <c r="E59" s="63"/>
      <c r="G59" s="94" t="str">
        <f t="shared" si="5"/>
        <v>ROI Coal</v>
      </c>
      <c r="H59" s="94" t="s">
        <v>22</v>
      </c>
      <c r="I59" s="95">
        <f ca="1">INDEX(rngFuelPricesDeterministic,MATCH($C59,'Commodity inputs and calcs'!$M$26:$M$77,0),MATCH($A59,'Commodity inputs and calcs'!$N$25:$Q$25,0))+'Fuel adder inputs and calcs'!Q56</f>
        <v>5.2747776191522071</v>
      </c>
      <c r="J59" s="95"/>
      <c r="K59" s="94" t="s">
        <v>23</v>
      </c>
      <c r="L59" s="96">
        <v>1</v>
      </c>
      <c r="M59" s="147">
        <f>INDEX('Fixed inputs'!$G$8:$G$59,MATCH(C59,'Fixed inputs'!$D$8:$D$59,0))</f>
        <v>47119</v>
      </c>
      <c r="N59" s="147"/>
      <c r="O59" s="94" t="s">
        <v>24</v>
      </c>
      <c r="P59" s="94" t="s">
        <v>117</v>
      </c>
      <c r="Q59" s="94"/>
      <c r="R59" s="97" t="str">
        <f t="shared" si="2"/>
        <v>Quarterly Fuel Prices_2021_Update</v>
      </c>
      <c r="T59" s="103" t="s">
        <v>34</v>
      </c>
      <c r="U59" s="94" t="s">
        <v>10</v>
      </c>
      <c r="V59" s="94" t="s">
        <v>22</v>
      </c>
      <c r="W59" s="95">
        <f>INDEX(rngCarbonTaxDeterministic,MATCH($C59,'Commodity inputs and calcs'!$T$26:$T$77,0),MATCH($T59,'Commodity inputs and calcs'!$V$25:$X$25,0))</f>
        <v>0.06</v>
      </c>
      <c r="X59" s="95"/>
      <c r="Y59" s="94" t="s">
        <v>85</v>
      </c>
      <c r="Z59" s="96">
        <v>1</v>
      </c>
      <c r="AA59" s="147">
        <f t="shared" si="6"/>
        <v>47119</v>
      </c>
      <c r="AB59" s="147"/>
      <c r="AC59" s="94" t="s">
        <v>24</v>
      </c>
      <c r="AD59" s="94" t="s">
        <v>117</v>
      </c>
      <c r="AE59" s="94"/>
      <c r="AF59" s="97" t="str">
        <f t="shared" si="3"/>
        <v>Quarterly Fuel Prices_2021_Update</v>
      </c>
    </row>
    <row r="60" spans="1:32" x14ac:dyDescent="0.6">
      <c r="A60" s="90" t="str">
        <f>'Fuel adder inputs and calcs'!C57</f>
        <v>Coal</v>
      </c>
      <c r="B60" s="90" t="str">
        <f>'Fuel adder inputs and calcs'!D57</f>
        <v>ROI</v>
      </c>
      <c r="C60" s="90" t="str">
        <f>'Fuel adder inputs and calcs'!E57&amp;'Fuel adder inputs and calcs'!F57</f>
        <v>2029Q2</v>
      </c>
      <c r="D60" s="90" t="str">
        <f>B60&amp;" "&amp;INDEX('Fixed inputs'!$D$76:$D$79,MATCH(A60,rngFuels,0))</f>
        <v>ROI Coal</v>
      </c>
      <c r="E60" s="63"/>
      <c r="G60" s="94" t="str">
        <f t="shared" si="5"/>
        <v>ROI Coal</v>
      </c>
      <c r="H60" s="94" t="s">
        <v>22</v>
      </c>
      <c r="I60" s="95">
        <f ca="1">INDEX(rngFuelPricesDeterministic,MATCH($C60,'Commodity inputs and calcs'!$M$26:$M$77,0),MATCH($A60,'Commodity inputs and calcs'!$N$25:$Q$25,0))+'Fuel adder inputs and calcs'!Q57</f>
        <v>5.2747776191522071</v>
      </c>
      <c r="J60" s="95"/>
      <c r="K60" s="94" t="s">
        <v>23</v>
      </c>
      <c r="L60" s="96">
        <v>1</v>
      </c>
      <c r="M60" s="147">
        <f>INDEX('Fixed inputs'!$G$8:$G$59,MATCH(C60,'Fixed inputs'!$D$8:$D$59,0))</f>
        <v>47209</v>
      </c>
      <c r="N60" s="147"/>
      <c r="O60" s="94" t="s">
        <v>24</v>
      </c>
      <c r="P60" s="94" t="s">
        <v>117</v>
      </c>
      <c r="Q60" s="94"/>
      <c r="R60" s="97" t="str">
        <f t="shared" si="2"/>
        <v>Quarterly Fuel Prices_2021_Update</v>
      </c>
      <c r="T60" s="103" t="s">
        <v>34</v>
      </c>
      <c r="U60" s="94" t="s">
        <v>10</v>
      </c>
      <c r="V60" s="94" t="s">
        <v>22</v>
      </c>
      <c r="W60" s="95">
        <f>INDEX(rngCarbonTaxDeterministic,MATCH($C60,'Commodity inputs and calcs'!$T$26:$T$77,0),MATCH($T60,'Commodity inputs and calcs'!$V$25:$X$25,0))</f>
        <v>0.06</v>
      </c>
      <c r="X60" s="95"/>
      <c r="Y60" s="94" t="s">
        <v>85</v>
      </c>
      <c r="Z60" s="96">
        <v>1</v>
      </c>
      <c r="AA60" s="147">
        <f t="shared" si="6"/>
        <v>47209</v>
      </c>
      <c r="AB60" s="147"/>
      <c r="AC60" s="94" t="s">
        <v>24</v>
      </c>
      <c r="AD60" s="94" t="s">
        <v>117</v>
      </c>
      <c r="AE60" s="94"/>
      <c r="AF60" s="97" t="str">
        <f t="shared" si="3"/>
        <v>Quarterly Fuel Prices_2021_Update</v>
      </c>
    </row>
    <row r="61" spans="1:32" x14ac:dyDescent="0.6">
      <c r="A61" s="90" t="str">
        <f>'Fuel adder inputs and calcs'!C58</f>
        <v>Coal</v>
      </c>
      <c r="B61" s="90" t="str">
        <f>'Fuel adder inputs and calcs'!D58</f>
        <v>ROI</v>
      </c>
      <c r="C61" s="90" t="str">
        <f>'Fuel adder inputs and calcs'!E58&amp;'Fuel adder inputs and calcs'!F58</f>
        <v>2029Q3</v>
      </c>
      <c r="D61" s="90" t="str">
        <f>B61&amp;" "&amp;INDEX('Fixed inputs'!$D$76:$D$79,MATCH(A61,rngFuels,0))</f>
        <v>ROI Coal</v>
      </c>
      <c r="E61" s="63"/>
      <c r="G61" s="94" t="str">
        <f t="shared" si="5"/>
        <v>ROI Coal</v>
      </c>
      <c r="H61" s="94" t="s">
        <v>22</v>
      </c>
      <c r="I61" s="95">
        <f ca="1">INDEX(rngFuelPricesDeterministic,MATCH($C61,'Commodity inputs and calcs'!$M$26:$M$77,0),MATCH($A61,'Commodity inputs and calcs'!$N$25:$Q$25,0))+'Fuel adder inputs and calcs'!Q58</f>
        <v>5.2747776191522071</v>
      </c>
      <c r="J61" s="95"/>
      <c r="K61" s="94" t="s">
        <v>23</v>
      </c>
      <c r="L61" s="96">
        <v>1</v>
      </c>
      <c r="M61" s="147">
        <f>INDEX('Fixed inputs'!$G$8:$G$59,MATCH(C61,'Fixed inputs'!$D$8:$D$59,0))</f>
        <v>47300</v>
      </c>
      <c r="N61" s="147"/>
      <c r="O61" s="94" t="s">
        <v>24</v>
      </c>
      <c r="P61" s="94" t="s">
        <v>117</v>
      </c>
      <c r="Q61" s="94"/>
      <c r="R61" s="97" t="str">
        <f t="shared" si="2"/>
        <v>Quarterly Fuel Prices_2021_Update</v>
      </c>
      <c r="T61" s="103" t="s">
        <v>34</v>
      </c>
      <c r="U61" s="94" t="s">
        <v>10</v>
      </c>
      <c r="V61" s="94" t="s">
        <v>22</v>
      </c>
      <c r="W61" s="95">
        <f>INDEX(rngCarbonTaxDeterministic,MATCH($C61,'Commodity inputs and calcs'!$T$26:$T$77,0),MATCH($T61,'Commodity inputs and calcs'!$V$25:$X$25,0))</f>
        <v>0.06</v>
      </c>
      <c r="X61" s="95"/>
      <c r="Y61" s="94" t="s">
        <v>85</v>
      </c>
      <c r="Z61" s="96">
        <v>1</v>
      </c>
      <c r="AA61" s="147">
        <f t="shared" si="6"/>
        <v>47300</v>
      </c>
      <c r="AB61" s="147"/>
      <c r="AC61" s="94" t="s">
        <v>24</v>
      </c>
      <c r="AD61" s="94" t="s">
        <v>117</v>
      </c>
      <c r="AE61" s="94"/>
      <c r="AF61" s="97" t="str">
        <f t="shared" si="3"/>
        <v>Quarterly Fuel Prices_2021_Update</v>
      </c>
    </row>
    <row r="62" spans="1:32" x14ac:dyDescent="0.6">
      <c r="A62" s="90" t="str">
        <f>'Fuel adder inputs and calcs'!C59</f>
        <v>Coal</v>
      </c>
      <c r="B62" s="90" t="str">
        <f>'Fuel adder inputs and calcs'!D59</f>
        <v>ROI</v>
      </c>
      <c r="C62" s="90" t="str">
        <f>'Fuel adder inputs and calcs'!E59&amp;'Fuel adder inputs and calcs'!F59</f>
        <v>2029Q4</v>
      </c>
      <c r="D62" s="90" t="str">
        <f>B62&amp;" "&amp;INDEX('Fixed inputs'!$D$76:$D$79,MATCH(A62,rngFuels,0))</f>
        <v>ROI Coal</v>
      </c>
      <c r="E62" s="63"/>
      <c r="G62" s="94" t="str">
        <f t="shared" si="5"/>
        <v>ROI Coal</v>
      </c>
      <c r="H62" s="94" t="s">
        <v>22</v>
      </c>
      <c r="I62" s="95">
        <f ca="1">INDEX(rngFuelPricesDeterministic,MATCH($C62,'Commodity inputs and calcs'!$M$26:$M$77,0),MATCH($A62,'Commodity inputs and calcs'!$N$25:$Q$25,0))+'Fuel adder inputs and calcs'!Q59</f>
        <v>5.2747776191522071</v>
      </c>
      <c r="J62" s="95"/>
      <c r="K62" s="94" t="s">
        <v>23</v>
      </c>
      <c r="L62" s="96">
        <v>1</v>
      </c>
      <c r="M62" s="147">
        <f>INDEX('Fixed inputs'!$G$8:$G$59,MATCH(C62,'Fixed inputs'!$D$8:$D$59,0))</f>
        <v>47392</v>
      </c>
      <c r="N62" s="147"/>
      <c r="O62" s="94" t="s">
        <v>24</v>
      </c>
      <c r="P62" s="94" t="s">
        <v>117</v>
      </c>
      <c r="Q62" s="94"/>
      <c r="R62" s="97" t="str">
        <f t="shared" si="2"/>
        <v>Quarterly Fuel Prices_2021_Update</v>
      </c>
      <c r="T62" s="103" t="s">
        <v>34</v>
      </c>
      <c r="U62" s="94" t="s">
        <v>10</v>
      </c>
      <c r="V62" s="94" t="s">
        <v>22</v>
      </c>
      <c r="W62" s="95">
        <f>INDEX(rngCarbonTaxDeterministic,MATCH($C62,'Commodity inputs and calcs'!$T$26:$T$77,0),MATCH($T62,'Commodity inputs and calcs'!$V$25:$X$25,0))</f>
        <v>0.06</v>
      </c>
      <c r="X62" s="95"/>
      <c r="Y62" s="94" t="s">
        <v>85</v>
      </c>
      <c r="Z62" s="96">
        <v>1</v>
      </c>
      <c r="AA62" s="147">
        <f t="shared" si="6"/>
        <v>47392</v>
      </c>
      <c r="AB62" s="147"/>
      <c r="AC62" s="94" t="s">
        <v>24</v>
      </c>
      <c r="AD62" s="94" t="s">
        <v>117</v>
      </c>
      <c r="AE62" s="94"/>
      <c r="AF62" s="97" t="str">
        <f t="shared" si="3"/>
        <v>Quarterly Fuel Prices_2021_Update</v>
      </c>
    </row>
    <row r="63" spans="1:32" x14ac:dyDescent="0.6">
      <c r="A63" s="90" t="str">
        <f>'Fuel adder inputs and calcs'!C60</f>
        <v>Coal</v>
      </c>
      <c r="B63" s="90" t="str">
        <f>'Fuel adder inputs and calcs'!D60</f>
        <v>NI</v>
      </c>
      <c r="C63" s="90" t="str">
        <f>'Fuel adder inputs and calcs'!E60&amp;'Fuel adder inputs and calcs'!F60</f>
        <v>2017Q1</v>
      </c>
      <c r="D63" s="90" t="str">
        <f>B63&amp;" "&amp;INDEX('Fixed inputs'!$D$76:$D$79,MATCH(A63,rngFuels,0))</f>
        <v>NI Coal</v>
      </c>
      <c r="E63" s="63"/>
      <c r="G63" s="94" t="str">
        <f t="shared" ref="G63:G69" si="7">D63</f>
        <v>NI Coal</v>
      </c>
      <c r="H63" s="94" t="s">
        <v>22</v>
      </c>
      <c r="I63" s="95">
        <f ca="1">INDEX(rngFuelPricesDeterministic,MATCH($C63,'Commodity inputs and calcs'!$M$26:$M$77,0),MATCH($A63,'Commodity inputs and calcs'!$N$25:$Q$25,0))+'Fuel adder inputs and calcs'!Q60</f>
        <v>5.771946381506698</v>
      </c>
      <c r="J63" s="95"/>
      <c r="K63" s="94" t="s">
        <v>23</v>
      </c>
      <c r="L63" s="96">
        <v>1</v>
      </c>
      <c r="M63" s="147">
        <f>INDEX('Fixed inputs'!$G$8:$G$59,MATCH(C63,'Fixed inputs'!$D$8:$D$59,0))</f>
        <v>42736</v>
      </c>
      <c r="N63" s="147"/>
      <c r="O63" s="94" t="s">
        <v>24</v>
      </c>
      <c r="P63" s="94" t="s">
        <v>117</v>
      </c>
      <c r="Q63" s="94"/>
      <c r="R63" s="97" t="str">
        <f t="shared" si="2"/>
        <v>Quarterly Fuel Prices_2021_Update</v>
      </c>
      <c r="T63" s="103" t="s">
        <v>60</v>
      </c>
      <c r="U63" s="94" t="s">
        <v>86</v>
      </c>
      <c r="V63" s="94" t="s">
        <v>22</v>
      </c>
      <c r="W63" s="95">
        <f>INDEX(rngCarbonTaxDeterministic,MATCH($C63,'Commodity inputs and calcs'!$T$26:$T$77,0),MATCH($T63,'Commodity inputs and calcs'!$V$25:$X$25,0))</f>
        <v>8.1060000000000007E-2</v>
      </c>
      <c r="X63" s="95"/>
      <c r="Y63" s="94" t="s">
        <v>85</v>
      </c>
      <c r="Z63" s="96">
        <v>1</v>
      </c>
      <c r="AA63" s="147">
        <f t="shared" ref="AA63:AA90" si="8">AA11</f>
        <v>42736</v>
      </c>
      <c r="AB63" s="147"/>
      <c r="AC63" s="94" t="s">
        <v>24</v>
      </c>
      <c r="AD63" s="94" t="s">
        <v>117</v>
      </c>
      <c r="AE63" s="94"/>
      <c r="AF63" s="97" t="str">
        <f t="shared" si="3"/>
        <v>Quarterly Fuel Prices_2021_Update</v>
      </c>
    </row>
    <row r="64" spans="1:32" x14ac:dyDescent="0.6">
      <c r="A64" s="90" t="str">
        <f>'Fuel adder inputs and calcs'!C61</f>
        <v>Coal</v>
      </c>
      <c r="B64" s="90" t="str">
        <f>'Fuel adder inputs and calcs'!D61</f>
        <v>NI</v>
      </c>
      <c r="C64" s="90" t="str">
        <f>'Fuel adder inputs and calcs'!E61&amp;'Fuel adder inputs and calcs'!F61</f>
        <v>2017Q2</v>
      </c>
      <c r="D64" s="90" t="str">
        <f>B64&amp;" "&amp;INDEX('Fixed inputs'!$D$76:$D$79,MATCH(A64,rngFuels,0))</f>
        <v>NI Coal</v>
      </c>
      <c r="E64" s="63"/>
      <c r="G64" s="94" t="str">
        <f t="shared" si="7"/>
        <v>NI Coal</v>
      </c>
      <c r="H64" s="94" t="s">
        <v>22</v>
      </c>
      <c r="I64" s="95">
        <f ca="1">INDEX(rngFuelPricesDeterministic,MATCH($C64,'Commodity inputs and calcs'!$M$26:$M$77,0),MATCH($A64,'Commodity inputs and calcs'!$N$25:$Q$25,0))+'Fuel adder inputs and calcs'!Q61</f>
        <v>5.771946381506698</v>
      </c>
      <c r="J64" s="95"/>
      <c r="K64" s="94" t="s">
        <v>23</v>
      </c>
      <c r="L64" s="96">
        <v>1</v>
      </c>
      <c r="M64" s="147">
        <f>INDEX('Fixed inputs'!$G$8:$G$59,MATCH(C64,'Fixed inputs'!$D$8:$D$59,0))</f>
        <v>42826</v>
      </c>
      <c r="N64" s="147"/>
      <c r="O64" s="94" t="s">
        <v>24</v>
      </c>
      <c r="P64" s="94" t="s">
        <v>117</v>
      </c>
      <c r="Q64" s="94"/>
      <c r="R64" s="97" t="str">
        <f t="shared" si="2"/>
        <v>Quarterly Fuel Prices_2021_Update</v>
      </c>
      <c r="T64" s="103" t="s">
        <v>60</v>
      </c>
      <c r="U64" s="94" t="s">
        <v>86</v>
      </c>
      <c r="V64" s="94" t="s">
        <v>22</v>
      </c>
      <c r="W64" s="95">
        <f>INDEX(rngCarbonTaxDeterministic,MATCH($C64,'Commodity inputs and calcs'!$T$26:$T$77,0),MATCH($T64,'Commodity inputs and calcs'!$V$25:$X$25,0))</f>
        <v>8.1060000000000007E-2</v>
      </c>
      <c r="X64" s="95"/>
      <c r="Y64" s="94" t="s">
        <v>85</v>
      </c>
      <c r="Z64" s="96">
        <v>1</v>
      </c>
      <c r="AA64" s="147">
        <f t="shared" si="8"/>
        <v>42826</v>
      </c>
      <c r="AB64" s="147"/>
      <c r="AC64" s="94" t="s">
        <v>24</v>
      </c>
      <c r="AD64" s="94" t="s">
        <v>117</v>
      </c>
      <c r="AE64" s="94"/>
      <c r="AF64" s="97" t="str">
        <f t="shared" si="3"/>
        <v>Quarterly Fuel Prices_2021_Update</v>
      </c>
    </row>
    <row r="65" spans="1:32" x14ac:dyDescent="0.6">
      <c r="A65" s="90" t="str">
        <f>'Fuel adder inputs and calcs'!C62</f>
        <v>Coal</v>
      </c>
      <c r="B65" s="90" t="str">
        <f>'Fuel adder inputs and calcs'!D62</f>
        <v>NI</v>
      </c>
      <c r="C65" s="90" t="str">
        <f>'Fuel adder inputs and calcs'!E62&amp;'Fuel adder inputs and calcs'!F62</f>
        <v>2017Q3</v>
      </c>
      <c r="D65" s="90" t="str">
        <f>B65&amp;" "&amp;INDEX('Fixed inputs'!$D$76:$D$79,MATCH(A65,rngFuels,0))</f>
        <v>NI Coal</v>
      </c>
      <c r="E65" s="63"/>
      <c r="G65" s="94" t="str">
        <f t="shared" si="7"/>
        <v>NI Coal</v>
      </c>
      <c r="H65" s="94" t="s">
        <v>22</v>
      </c>
      <c r="I65" s="95">
        <f ca="1">INDEX(rngFuelPricesDeterministic,MATCH($C65,'Commodity inputs and calcs'!$M$26:$M$77,0),MATCH($A65,'Commodity inputs and calcs'!$N$25:$Q$25,0))+'Fuel adder inputs and calcs'!Q62</f>
        <v>5.771946381506698</v>
      </c>
      <c r="J65" s="95"/>
      <c r="K65" s="94" t="s">
        <v>23</v>
      </c>
      <c r="L65" s="96">
        <v>1</v>
      </c>
      <c r="M65" s="147">
        <f>INDEX('Fixed inputs'!$G$8:$G$59,MATCH(C65,'Fixed inputs'!$D$8:$D$59,0))</f>
        <v>42917</v>
      </c>
      <c r="N65" s="147"/>
      <c r="O65" s="94" t="s">
        <v>24</v>
      </c>
      <c r="P65" s="94" t="s">
        <v>117</v>
      </c>
      <c r="Q65" s="94"/>
      <c r="R65" s="97" t="str">
        <f t="shared" si="2"/>
        <v>Quarterly Fuel Prices_2021_Update</v>
      </c>
      <c r="T65" s="103" t="s">
        <v>60</v>
      </c>
      <c r="U65" s="94" t="s">
        <v>86</v>
      </c>
      <c r="V65" s="94" t="s">
        <v>22</v>
      </c>
      <c r="W65" s="95">
        <f>INDEX(rngCarbonTaxDeterministic,MATCH($C65,'Commodity inputs and calcs'!$T$26:$T$77,0),MATCH($T65,'Commodity inputs and calcs'!$V$25:$X$25,0))</f>
        <v>8.1060000000000007E-2</v>
      </c>
      <c r="X65" s="95"/>
      <c r="Y65" s="94" t="s">
        <v>85</v>
      </c>
      <c r="Z65" s="96">
        <v>1</v>
      </c>
      <c r="AA65" s="147">
        <f t="shared" si="8"/>
        <v>42917</v>
      </c>
      <c r="AB65" s="147"/>
      <c r="AC65" s="94" t="s">
        <v>24</v>
      </c>
      <c r="AD65" s="94" t="s">
        <v>117</v>
      </c>
      <c r="AE65" s="94"/>
      <c r="AF65" s="97" t="str">
        <f t="shared" si="3"/>
        <v>Quarterly Fuel Prices_2021_Update</v>
      </c>
    </row>
    <row r="66" spans="1:32" x14ac:dyDescent="0.6">
      <c r="A66" s="90" t="str">
        <f>'Fuel adder inputs and calcs'!C63</f>
        <v>Coal</v>
      </c>
      <c r="B66" s="90" t="str">
        <f>'Fuel adder inputs and calcs'!D63</f>
        <v>NI</v>
      </c>
      <c r="C66" s="90" t="str">
        <f>'Fuel adder inputs and calcs'!E63&amp;'Fuel adder inputs and calcs'!F63</f>
        <v>2017Q4</v>
      </c>
      <c r="D66" s="90" t="str">
        <f>B66&amp;" "&amp;INDEX('Fixed inputs'!$D$76:$D$79,MATCH(A66,rngFuels,0))</f>
        <v>NI Coal</v>
      </c>
      <c r="E66" s="63"/>
      <c r="G66" s="94" t="str">
        <f t="shared" si="7"/>
        <v>NI Coal</v>
      </c>
      <c r="H66" s="94" t="s">
        <v>22</v>
      </c>
      <c r="I66" s="95">
        <f ca="1">INDEX(rngFuelPricesDeterministic,MATCH($C66,'Commodity inputs and calcs'!$M$26:$M$77,0),MATCH($A66,'Commodity inputs and calcs'!$N$25:$Q$25,0))+'Fuel adder inputs and calcs'!Q63</f>
        <v>5.771946381506698</v>
      </c>
      <c r="J66" s="95"/>
      <c r="K66" s="94" t="s">
        <v>23</v>
      </c>
      <c r="L66" s="96">
        <v>1</v>
      </c>
      <c r="M66" s="147">
        <f>INDEX('Fixed inputs'!$G$8:$G$59,MATCH(C66,'Fixed inputs'!$D$8:$D$59,0))</f>
        <v>43009</v>
      </c>
      <c r="N66" s="147"/>
      <c r="O66" s="94" t="s">
        <v>24</v>
      </c>
      <c r="P66" s="94" t="s">
        <v>117</v>
      </c>
      <c r="Q66" s="94"/>
      <c r="R66" s="97" t="str">
        <f t="shared" si="2"/>
        <v>Quarterly Fuel Prices_2021_Update</v>
      </c>
      <c r="T66" s="103" t="s">
        <v>60</v>
      </c>
      <c r="U66" s="94" t="s">
        <v>86</v>
      </c>
      <c r="V66" s="94" t="s">
        <v>22</v>
      </c>
      <c r="W66" s="95">
        <f>INDEX(rngCarbonTaxDeterministic,MATCH($C66,'Commodity inputs and calcs'!$T$26:$T$77,0),MATCH($T66,'Commodity inputs and calcs'!$V$25:$X$25,0))</f>
        <v>8.1060000000000007E-2</v>
      </c>
      <c r="X66" s="95"/>
      <c r="Y66" s="94" t="s">
        <v>85</v>
      </c>
      <c r="Z66" s="96">
        <v>1</v>
      </c>
      <c r="AA66" s="147">
        <f t="shared" si="8"/>
        <v>43009</v>
      </c>
      <c r="AB66" s="147"/>
      <c r="AC66" s="94" t="s">
        <v>24</v>
      </c>
      <c r="AD66" s="94" t="s">
        <v>117</v>
      </c>
      <c r="AE66" s="94"/>
      <c r="AF66" s="97" t="str">
        <f t="shared" si="3"/>
        <v>Quarterly Fuel Prices_2021_Update</v>
      </c>
    </row>
    <row r="67" spans="1:32" x14ac:dyDescent="0.6">
      <c r="A67" s="90" t="str">
        <f>'Fuel adder inputs and calcs'!C64</f>
        <v>Coal</v>
      </c>
      <c r="B67" s="90" t="str">
        <f>'Fuel adder inputs and calcs'!D64</f>
        <v>NI</v>
      </c>
      <c r="C67" s="90" t="str">
        <f>'Fuel adder inputs and calcs'!E64&amp;'Fuel adder inputs and calcs'!F64</f>
        <v>2018Q1</v>
      </c>
      <c r="D67" s="90" t="str">
        <f>B67&amp;" "&amp;INDEX('Fixed inputs'!$D$76:$D$79,MATCH(A67,rngFuels,0))</f>
        <v>NI Coal</v>
      </c>
      <c r="E67" s="63"/>
      <c r="G67" s="94" t="str">
        <f t="shared" si="7"/>
        <v>NI Coal</v>
      </c>
      <c r="H67" s="94" t="s">
        <v>22</v>
      </c>
      <c r="I67" s="95">
        <f ca="1">INDEX(rngFuelPricesDeterministic,MATCH($C67,'Commodity inputs and calcs'!$M$26:$M$77,0),MATCH($A67,'Commodity inputs and calcs'!$N$25:$Q$25,0))+'Fuel adder inputs and calcs'!Q64</f>
        <v>5.771946381506698</v>
      </c>
      <c r="J67" s="95"/>
      <c r="K67" s="94" t="s">
        <v>23</v>
      </c>
      <c r="L67" s="96">
        <v>1</v>
      </c>
      <c r="M67" s="147">
        <f>INDEX('Fixed inputs'!$G$8:$G$59,MATCH(C67,'Fixed inputs'!$D$8:$D$59,0))</f>
        <v>43101</v>
      </c>
      <c r="N67" s="147"/>
      <c r="O67" s="94" t="s">
        <v>24</v>
      </c>
      <c r="P67" s="94" t="s">
        <v>117</v>
      </c>
      <c r="Q67" s="94"/>
      <c r="R67" s="97" t="str">
        <f t="shared" si="2"/>
        <v>Quarterly Fuel Prices_2021_Update</v>
      </c>
      <c r="T67" s="103" t="s">
        <v>60</v>
      </c>
      <c r="U67" s="94" t="s">
        <v>86</v>
      </c>
      <c r="V67" s="94" t="s">
        <v>22</v>
      </c>
      <c r="W67" s="95">
        <f>INDEX(rngCarbonTaxDeterministic,MATCH($C67,'Commodity inputs and calcs'!$T$26:$T$77,0),MATCH($T67,'Commodity inputs and calcs'!$V$25:$X$25,0))</f>
        <v>8.1060000000000007E-2</v>
      </c>
      <c r="X67" s="95"/>
      <c r="Y67" s="94" t="s">
        <v>85</v>
      </c>
      <c r="Z67" s="96">
        <v>1</v>
      </c>
      <c r="AA67" s="147">
        <f t="shared" si="8"/>
        <v>43101</v>
      </c>
      <c r="AB67" s="147"/>
      <c r="AC67" s="94" t="s">
        <v>24</v>
      </c>
      <c r="AD67" s="94" t="s">
        <v>117</v>
      </c>
      <c r="AE67" s="94"/>
      <c r="AF67" s="97" t="str">
        <f t="shared" si="3"/>
        <v>Quarterly Fuel Prices_2021_Update</v>
      </c>
    </row>
    <row r="68" spans="1:32" x14ac:dyDescent="0.6">
      <c r="A68" s="90" t="str">
        <f>'Fuel adder inputs and calcs'!C65</f>
        <v>Coal</v>
      </c>
      <c r="B68" s="90" t="str">
        <f>'Fuel adder inputs and calcs'!D65</f>
        <v>NI</v>
      </c>
      <c r="C68" s="90" t="str">
        <f>'Fuel adder inputs and calcs'!E65&amp;'Fuel adder inputs and calcs'!F65</f>
        <v>2018Q2</v>
      </c>
      <c r="D68" s="90" t="str">
        <f>B68&amp;" "&amp;INDEX('Fixed inputs'!$D$76:$D$79,MATCH(A68,rngFuels,0))</f>
        <v>NI Coal</v>
      </c>
      <c r="E68" s="63"/>
      <c r="G68" s="94" t="str">
        <f t="shared" si="7"/>
        <v>NI Coal</v>
      </c>
      <c r="H68" s="94" t="s">
        <v>22</v>
      </c>
      <c r="I68" s="95">
        <f ca="1">INDEX(rngFuelPricesDeterministic,MATCH($C68,'Commodity inputs and calcs'!$M$26:$M$77,0),MATCH($A68,'Commodity inputs and calcs'!$N$25:$Q$25,0))+'Fuel adder inputs and calcs'!Q65</f>
        <v>5.771946381506698</v>
      </c>
      <c r="J68" s="95"/>
      <c r="K68" s="94" t="s">
        <v>23</v>
      </c>
      <c r="L68" s="96">
        <v>1</v>
      </c>
      <c r="M68" s="147">
        <f>INDEX('Fixed inputs'!$G$8:$G$59,MATCH(C68,'Fixed inputs'!$D$8:$D$59,0))</f>
        <v>43191</v>
      </c>
      <c r="N68" s="147"/>
      <c r="O68" s="94" t="s">
        <v>24</v>
      </c>
      <c r="P68" s="94" t="s">
        <v>117</v>
      </c>
      <c r="Q68" s="94"/>
      <c r="R68" s="97" t="str">
        <f t="shared" si="2"/>
        <v>Quarterly Fuel Prices_2021_Update</v>
      </c>
      <c r="T68" s="103" t="s">
        <v>60</v>
      </c>
      <c r="U68" s="94" t="s">
        <v>86</v>
      </c>
      <c r="V68" s="94" t="s">
        <v>22</v>
      </c>
      <c r="W68" s="95">
        <f>INDEX(rngCarbonTaxDeterministic,MATCH($C68,'Commodity inputs and calcs'!$T$26:$T$77,0),MATCH($T68,'Commodity inputs and calcs'!$V$25:$X$25,0))</f>
        <v>8.1060000000000007E-2</v>
      </c>
      <c r="X68" s="95"/>
      <c r="Y68" s="94" t="s">
        <v>85</v>
      </c>
      <c r="Z68" s="96">
        <v>1</v>
      </c>
      <c r="AA68" s="147">
        <f t="shared" si="8"/>
        <v>43191</v>
      </c>
      <c r="AB68" s="147"/>
      <c r="AC68" s="94" t="s">
        <v>24</v>
      </c>
      <c r="AD68" s="94" t="s">
        <v>117</v>
      </c>
      <c r="AE68" s="94"/>
      <c r="AF68" s="97" t="str">
        <f t="shared" si="3"/>
        <v>Quarterly Fuel Prices_2021_Update</v>
      </c>
    </row>
    <row r="69" spans="1:32" x14ac:dyDescent="0.6">
      <c r="A69" s="90" t="str">
        <f>'Fuel adder inputs and calcs'!C66</f>
        <v>Coal</v>
      </c>
      <c r="B69" s="90" t="str">
        <f>'Fuel adder inputs and calcs'!D66</f>
        <v>NI</v>
      </c>
      <c r="C69" s="90" t="str">
        <f>'Fuel adder inputs and calcs'!E66&amp;'Fuel adder inputs and calcs'!F66</f>
        <v>2018Q3</v>
      </c>
      <c r="D69" s="90" t="str">
        <f>B69&amp;" "&amp;INDEX('Fixed inputs'!$D$76:$D$79,MATCH(A69,rngFuels,0))</f>
        <v>NI Coal</v>
      </c>
      <c r="E69" s="63"/>
      <c r="G69" s="94" t="str">
        <f t="shared" si="7"/>
        <v>NI Coal</v>
      </c>
      <c r="H69" s="94" t="s">
        <v>22</v>
      </c>
      <c r="I69" s="95">
        <f ca="1">INDEX(rngFuelPricesDeterministic,MATCH($C69,'Commodity inputs and calcs'!$M$26:$M$77,0),MATCH($A69,'Commodity inputs and calcs'!$N$25:$Q$25,0))+'Fuel adder inputs and calcs'!Q66</f>
        <v>5.771946381506698</v>
      </c>
      <c r="J69" s="95"/>
      <c r="K69" s="94" t="s">
        <v>23</v>
      </c>
      <c r="L69" s="96">
        <v>1</v>
      </c>
      <c r="M69" s="147">
        <f>INDEX('Fixed inputs'!$G$8:$G$59,MATCH(C69,'Fixed inputs'!$D$8:$D$59,0))</f>
        <v>43282</v>
      </c>
      <c r="N69" s="147"/>
      <c r="O69" s="94" t="s">
        <v>24</v>
      </c>
      <c r="P69" s="94" t="s">
        <v>117</v>
      </c>
      <c r="Q69" s="94"/>
      <c r="R69" s="97" t="str">
        <f t="shared" si="2"/>
        <v>Quarterly Fuel Prices_2021_Update</v>
      </c>
      <c r="T69" s="103" t="s">
        <v>60</v>
      </c>
      <c r="U69" s="94" t="s">
        <v>86</v>
      </c>
      <c r="V69" s="94" t="s">
        <v>22</v>
      </c>
      <c r="W69" s="95">
        <f>INDEX(rngCarbonTaxDeterministic,MATCH($C69,'Commodity inputs and calcs'!$T$26:$T$77,0),MATCH($T69,'Commodity inputs and calcs'!$V$25:$X$25,0))</f>
        <v>8.1060000000000007E-2</v>
      </c>
      <c r="X69" s="95"/>
      <c r="Y69" s="94" t="s">
        <v>85</v>
      </c>
      <c r="Z69" s="96">
        <v>1</v>
      </c>
      <c r="AA69" s="147">
        <f t="shared" si="8"/>
        <v>43282</v>
      </c>
      <c r="AB69" s="147"/>
      <c r="AC69" s="94" t="s">
        <v>24</v>
      </c>
      <c r="AD69" s="94" t="s">
        <v>117</v>
      </c>
      <c r="AE69" s="94"/>
      <c r="AF69" s="97" t="str">
        <f t="shared" si="3"/>
        <v>Quarterly Fuel Prices_2021_Update</v>
      </c>
    </row>
    <row r="70" spans="1:32" x14ac:dyDescent="0.6">
      <c r="A70" s="90" t="str">
        <f>'Fuel adder inputs and calcs'!C67</f>
        <v>Coal</v>
      </c>
      <c r="B70" s="90" t="str">
        <f>'Fuel adder inputs and calcs'!D67</f>
        <v>NI</v>
      </c>
      <c r="C70" s="90" t="str">
        <f>'Fuel adder inputs and calcs'!E67&amp;'Fuel adder inputs and calcs'!F67</f>
        <v>2018Q4</v>
      </c>
      <c r="D70" s="90" t="str">
        <f>B70&amp;" "&amp;INDEX('Fixed inputs'!$D$76:$D$79,MATCH(A70,rngFuels,0))</f>
        <v>NI Coal</v>
      </c>
      <c r="E70" s="63"/>
      <c r="G70" s="94" t="str">
        <f t="shared" ref="G70:G90" si="9">D70</f>
        <v>NI Coal</v>
      </c>
      <c r="H70" s="94" t="s">
        <v>22</v>
      </c>
      <c r="I70" s="95">
        <f ca="1">INDEX(rngFuelPricesDeterministic,MATCH($C70,'Commodity inputs and calcs'!$M$26:$M$77,0),MATCH($A70,'Commodity inputs and calcs'!$N$25:$Q$25,0))+'Fuel adder inputs and calcs'!Q67</f>
        <v>5.771946381506698</v>
      </c>
      <c r="J70" s="95"/>
      <c r="K70" s="94" t="s">
        <v>23</v>
      </c>
      <c r="L70" s="96">
        <v>1</v>
      </c>
      <c r="M70" s="147">
        <f>INDEX('Fixed inputs'!$G$8:$G$59,MATCH(C70,'Fixed inputs'!$D$8:$D$59,0))</f>
        <v>43374</v>
      </c>
      <c r="N70" s="147"/>
      <c r="O70" s="94" t="s">
        <v>24</v>
      </c>
      <c r="P70" s="94" t="s">
        <v>117</v>
      </c>
      <c r="Q70" s="94"/>
      <c r="R70" s="97" t="str">
        <f t="shared" si="2"/>
        <v>Quarterly Fuel Prices_2021_Update</v>
      </c>
      <c r="T70" s="103" t="s">
        <v>60</v>
      </c>
      <c r="U70" s="94" t="s">
        <v>86</v>
      </c>
      <c r="V70" s="94" t="s">
        <v>22</v>
      </c>
      <c r="W70" s="95">
        <f>INDEX(rngCarbonTaxDeterministic,MATCH($C70,'Commodity inputs and calcs'!$T$26:$T$77,0),MATCH($T70,'Commodity inputs and calcs'!$V$25:$X$25,0))</f>
        <v>8.1060000000000007E-2</v>
      </c>
      <c r="X70" s="95"/>
      <c r="Y70" s="94" t="s">
        <v>85</v>
      </c>
      <c r="Z70" s="96">
        <v>1</v>
      </c>
      <c r="AA70" s="147">
        <f t="shared" si="8"/>
        <v>43374</v>
      </c>
      <c r="AB70" s="147"/>
      <c r="AC70" s="94" t="s">
        <v>24</v>
      </c>
      <c r="AD70" s="94" t="s">
        <v>117</v>
      </c>
      <c r="AE70" s="94"/>
      <c r="AF70" s="97" t="str">
        <f t="shared" si="3"/>
        <v>Quarterly Fuel Prices_2021_Update</v>
      </c>
    </row>
    <row r="71" spans="1:32" x14ac:dyDescent="0.6">
      <c r="A71" s="90" t="str">
        <f>'Fuel adder inputs and calcs'!C68</f>
        <v>Coal</v>
      </c>
      <c r="B71" s="90" t="str">
        <f>'Fuel adder inputs and calcs'!D68</f>
        <v>NI</v>
      </c>
      <c r="C71" s="90" t="str">
        <f>'Fuel adder inputs and calcs'!E68&amp;'Fuel adder inputs and calcs'!F68</f>
        <v>2019Q1</v>
      </c>
      <c r="D71" s="90" t="str">
        <f>B71&amp;" "&amp;INDEX('Fixed inputs'!$D$76:$D$79,MATCH(A71,rngFuels,0))</f>
        <v>NI Coal</v>
      </c>
      <c r="E71" s="63"/>
      <c r="G71" s="94" t="str">
        <f t="shared" si="9"/>
        <v>NI Coal</v>
      </c>
      <c r="H71" s="94" t="s">
        <v>22</v>
      </c>
      <c r="I71" s="95">
        <f ca="1">INDEX(rngFuelPricesDeterministic,MATCH($C71,'Commodity inputs and calcs'!$M$26:$M$77,0),MATCH($A71,'Commodity inputs and calcs'!$N$25:$Q$25,0))+'Fuel adder inputs and calcs'!Q68</f>
        <v>5.771946381506698</v>
      </c>
      <c r="J71" s="95"/>
      <c r="K71" s="94" t="s">
        <v>23</v>
      </c>
      <c r="L71" s="96">
        <v>1</v>
      </c>
      <c r="M71" s="147">
        <f>INDEX('Fixed inputs'!$G$8:$G$59,MATCH(C71,'Fixed inputs'!$D$8:$D$59,0))</f>
        <v>43466</v>
      </c>
      <c r="N71" s="147"/>
      <c r="O71" s="94" t="s">
        <v>24</v>
      </c>
      <c r="P71" s="94" t="s">
        <v>117</v>
      </c>
      <c r="Q71" s="94"/>
      <c r="R71" s="97" t="str">
        <f t="shared" si="2"/>
        <v>Quarterly Fuel Prices_2021_Update</v>
      </c>
      <c r="T71" s="103" t="s">
        <v>60</v>
      </c>
      <c r="U71" s="94" t="s">
        <v>86</v>
      </c>
      <c r="V71" s="94" t="s">
        <v>22</v>
      </c>
      <c r="W71" s="95">
        <f>INDEX(rngCarbonTaxDeterministic,MATCH($C71,'Commodity inputs and calcs'!$T$26:$T$77,0),MATCH($T71,'Commodity inputs and calcs'!$V$25:$X$25,0))</f>
        <v>8.1060000000000007E-2</v>
      </c>
      <c r="X71" s="95"/>
      <c r="Y71" s="94" t="s">
        <v>85</v>
      </c>
      <c r="Z71" s="96">
        <v>1</v>
      </c>
      <c r="AA71" s="147">
        <f t="shared" si="8"/>
        <v>43466</v>
      </c>
      <c r="AB71" s="147"/>
      <c r="AC71" s="94" t="s">
        <v>24</v>
      </c>
      <c r="AD71" s="94" t="s">
        <v>117</v>
      </c>
      <c r="AE71" s="94"/>
      <c r="AF71" s="97" t="str">
        <f t="shared" si="3"/>
        <v>Quarterly Fuel Prices_2021_Update</v>
      </c>
    </row>
    <row r="72" spans="1:32" x14ac:dyDescent="0.6">
      <c r="A72" s="90" t="str">
        <f>'Fuel adder inputs and calcs'!C69</f>
        <v>Coal</v>
      </c>
      <c r="B72" s="90" t="str">
        <f>'Fuel adder inputs and calcs'!D69</f>
        <v>NI</v>
      </c>
      <c r="C72" s="90" t="str">
        <f>'Fuel adder inputs and calcs'!E69&amp;'Fuel adder inputs and calcs'!F69</f>
        <v>2019Q2</v>
      </c>
      <c r="D72" s="90" t="str">
        <f>B72&amp;" "&amp;INDEX('Fixed inputs'!$D$76:$D$79,MATCH(A72,rngFuels,0))</f>
        <v>NI Coal</v>
      </c>
      <c r="E72" s="63"/>
      <c r="G72" s="94" t="str">
        <f t="shared" si="9"/>
        <v>NI Coal</v>
      </c>
      <c r="H72" s="94" t="s">
        <v>22</v>
      </c>
      <c r="I72" s="95">
        <f ca="1">INDEX(rngFuelPricesDeterministic,MATCH($C72,'Commodity inputs and calcs'!$M$26:$M$77,0),MATCH($A72,'Commodity inputs and calcs'!$N$25:$Q$25,0))+'Fuel adder inputs and calcs'!Q69</f>
        <v>5.771946381506698</v>
      </c>
      <c r="J72" s="95"/>
      <c r="K72" s="94" t="s">
        <v>23</v>
      </c>
      <c r="L72" s="96">
        <v>1</v>
      </c>
      <c r="M72" s="147">
        <f>INDEX('Fixed inputs'!$G$8:$G$59,MATCH(C72,'Fixed inputs'!$D$8:$D$59,0))</f>
        <v>43556</v>
      </c>
      <c r="N72" s="147"/>
      <c r="O72" s="94" t="s">
        <v>24</v>
      </c>
      <c r="P72" s="94" t="s">
        <v>117</v>
      </c>
      <c r="Q72" s="94"/>
      <c r="R72" s="97" t="str">
        <f t="shared" si="2"/>
        <v>Quarterly Fuel Prices_2021_Update</v>
      </c>
      <c r="T72" s="103" t="s">
        <v>60</v>
      </c>
      <c r="U72" s="94" t="s">
        <v>86</v>
      </c>
      <c r="V72" s="94" t="s">
        <v>22</v>
      </c>
      <c r="W72" s="95">
        <f>INDEX(rngCarbonTaxDeterministic,MATCH($C72,'Commodity inputs and calcs'!$T$26:$T$77,0),MATCH($T72,'Commodity inputs and calcs'!$V$25:$X$25,0))</f>
        <v>8.1060000000000007E-2</v>
      </c>
      <c r="X72" s="95"/>
      <c r="Y72" s="94" t="s">
        <v>85</v>
      </c>
      <c r="Z72" s="96">
        <v>1</v>
      </c>
      <c r="AA72" s="147">
        <f t="shared" si="8"/>
        <v>43556</v>
      </c>
      <c r="AB72" s="147"/>
      <c r="AC72" s="94" t="s">
        <v>24</v>
      </c>
      <c r="AD72" s="94" t="s">
        <v>117</v>
      </c>
      <c r="AE72" s="94"/>
      <c r="AF72" s="97" t="str">
        <f t="shared" si="3"/>
        <v>Quarterly Fuel Prices_2021_Update</v>
      </c>
    </row>
    <row r="73" spans="1:32" x14ac:dyDescent="0.6">
      <c r="A73" s="90" t="str">
        <f>'Fuel adder inputs and calcs'!C70</f>
        <v>Coal</v>
      </c>
      <c r="B73" s="90" t="str">
        <f>'Fuel adder inputs and calcs'!D70</f>
        <v>NI</v>
      </c>
      <c r="C73" s="90" t="str">
        <f>'Fuel adder inputs and calcs'!E70&amp;'Fuel adder inputs and calcs'!F70</f>
        <v>2019Q3</v>
      </c>
      <c r="D73" s="90" t="str">
        <f>B73&amp;" "&amp;INDEX('Fixed inputs'!$D$76:$D$79,MATCH(A73,rngFuels,0))</f>
        <v>NI Coal</v>
      </c>
      <c r="E73" s="63"/>
      <c r="G73" s="94" t="str">
        <f t="shared" si="9"/>
        <v>NI Coal</v>
      </c>
      <c r="H73" s="94" t="s">
        <v>22</v>
      </c>
      <c r="I73" s="95">
        <f ca="1">INDEX(rngFuelPricesDeterministic,MATCH($C73,'Commodity inputs and calcs'!$M$26:$M$77,0),MATCH($A73,'Commodity inputs and calcs'!$N$25:$Q$25,0))+'Fuel adder inputs and calcs'!Q70</f>
        <v>5.771946381506698</v>
      </c>
      <c r="J73" s="95"/>
      <c r="K73" s="94" t="s">
        <v>23</v>
      </c>
      <c r="L73" s="96">
        <v>1</v>
      </c>
      <c r="M73" s="147">
        <f>INDEX('Fixed inputs'!$G$8:$G$59,MATCH(C73,'Fixed inputs'!$D$8:$D$59,0))</f>
        <v>43647</v>
      </c>
      <c r="N73" s="147"/>
      <c r="O73" s="94" t="s">
        <v>24</v>
      </c>
      <c r="P73" s="94" t="s">
        <v>117</v>
      </c>
      <c r="Q73" s="94"/>
      <c r="R73" s="97" t="str">
        <f t="shared" si="2"/>
        <v>Quarterly Fuel Prices_2021_Update</v>
      </c>
      <c r="T73" s="103" t="s">
        <v>60</v>
      </c>
      <c r="U73" s="94" t="s">
        <v>86</v>
      </c>
      <c r="V73" s="94" t="s">
        <v>22</v>
      </c>
      <c r="W73" s="95">
        <f>INDEX(rngCarbonTaxDeterministic,MATCH($C73,'Commodity inputs and calcs'!$T$26:$T$77,0),MATCH($T73,'Commodity inputs and calcs'!$V$25:$X$25,0))</f>
        <v>8.1060000000000007E-2</v>
      </c>
      <c r="X73" s="95"/>
      <c r="Y73" s="94" t="s">
        <v>85</v>
      </c>
      <c r="Z73" s="96">
        <v>1</v>
      </c>
      <c r="AA73" s="147">
        <f t="shared" si="8"/>
        <v>43647</v>
      </c>
      <c r="AB73" s="147"/>
      <c r="AC73" s="94" t="s">
        <v>24</v>
      </c>
      <c r="AD73" s="94" t="s">
        <v>117</v>
      </c>
      <c r="AE73" s="94"/>
      <c r="AF73" s="97" t="str">
        <f t="shared" si="3"/>
        <v>Quarterly Fuel Prices_2021_Update</v>
      </c>
    </row>
    <row r="74" spans="1:32" x14ac:dyDescent="0.6">
      <c r="A74" s="90" t="str">
        <f>'Fuel adder inputs and calcs'!C71</f>
        <v>Coal</v>
      </c>
      <c r="B74" s="90" t="str">
        <f>'Fuel adder inputs and calcs'!D71</f>
        <v>NI</v>
      </c>
      <c r="C74" s="90" t="str">
        <f>'Fuel adder inputs and calcs'!E71&amp;'Fuel adder inputs and calcs'!F71</f>
        <v>2019Q4</v>
      </c>
      <c r="D74" s="90" t="str">
        <f>B74&amp;" "&amp;INDEX('Fixed inputs'!$D$76:$D$79,MATCH(A74,rngFuels,0))</f>
        <v>NI Coal</v>
      </c>
      <c r="E74" s="63"/>
      <c r="G74" s="94" t="str">
        <f t="shared" si="9"/>
        <v>NI Coal</v>
      </c>
      <c r="H74" s="94" t="s">
        <v>22</v>
      </c>
      <c r="I74" s="95">
        <f ca="1">INDEX(rngFuelPricesDeterministic,MATCH($C74,'Commodity inputs and calcs'!$M$26:$M$77,0),MATCH($A74,'Commodity inputs and calcs'!$N$25:$Q$25,0))+'Fuel adder inputs and calcs'!Q71</f>
        <v>5.771946381506698</v>
      </c>
      <c r="J74" s="95"/>
      <c r="K74" s="94" t="s">
        <v>23</v>
      </c>
      <c r="L74" s="96">
        <v>1</v>
      </c>
      <c r="M74" s="147">
        <f>INDEX('Fixed inputs'!$G$8:$G$59,MATCH(C74,'Fixed inputs'!$D$8:$D$59,0))</f>
        <v>43739</v>
      </c>
      <c r="N74" s="147"/>
      <c r="O74" s="94" t="s">
        <v>24</v>
      </c>
      <c r="P74" s="94" t="s">
        <v>117</v>
      </c>
      <c r="Q74" s="94"/>
      <c r="R74" s="97" t="str">
        <f t="shared" si="2"/>
        <v>Quarterly Fuel Prices_2021_Update</v>
      </c>
      <c r="T74" s="103" t="s">
        <v>60</v>
      </c>
      <c r="U74" s="94" t="s">
        <v>86</v>
      </c>
      <c r="V74" s="94" t="s">
        <v>22</v>
      </c>
      <c r="W74" s="95">
        <f>INDEX(rngCarbonTaxDeterministic,MATCH($C74,'Commodity inputs and calcs'!$T$26:$T$77,0),MATCH($T74,'Commodity inputs and calcs'!$V$25:$X$25,0))</f>
        <v>8.1060000000000007E-2</v>
      </c>
      <c r="X74" s="95"/>
      <c r="Y74" s="94" t="s">
        <v>85</v>
      </c>
      <c r="Z74" s="96">
        <v>1</v>
      </c>
      <c r="AA74" s="147">
        <f t="shared" si="8"/>
        <v>43739</v>
      </c>
      <c r="AB74" s="147"/>
      <c r="AC74" s="94" t="s">
        <v>24</v>
      </c>
      <c r="AD74" s="94" t="s">
        <v>117</v>
      </c>
      <c r="AE74" s="94"/>
      <c r="AF74" s="97" t="str">
        <f t="shared" si="3"/>
        <v>Quarterly Fuel Prices_2021_Update</v>
      </c>
    </row>
    <row r="75" spans="1:32" x14ac:dyDescent="0.6">
      <c r="A75" s="90" t="str">
        <f>'Fuel adder inputs and calcs'!C72</f>
        <v>Coal</v>
      </c>
      <c r="B75" s="90" t="str">
        <f>'Fuel adder inputs and calcs'!D72</f>
        <v>NI</v>
      </c>
      <c r="C75" s="90" t="str">
        <f>'Fuel adder inputs and calcs'!E72&amp;'Fuel adder inputs and calcs'!F72</f>
        <v>2020Q1</v>
      </c>
      <c r="D75" s="90" t="str">
        <f>B75&amp;" "&amp;INDEX('Fixed inputs'!$D$76:$D$79,MATCH(A75,rngFuels,0))</f>
        <v>NI Coal</v>
      </c>
      <c r="E75" s="63"/>
      <c r="G75" s="94" t="str">
        <f t="shared" si="9"/>
        <v>NI Coal</v>
      </c>
      <c r="H75" s="94" t="s">
        <v>22</v>
      </c>
      <c r="I75" s="95">
        <f ca="1">INDEX(rngFuelPricesDeterministic,MATCH($C75,'Commodity inputs and calcs'!$M$26:$M$77,0),MATCH($A75,'Commodity inputs and calcs'!$N$25:$Q$25,0))+'Fuel adder inputs and calcs'!Q72</f>
        <v>5.771946381506698</v>
      </c>
      <c r="J75" s="95"/>
      <c r="K75" s="94" t="s">
        <v>23</v>
      </c>
      <c r="L75" s="96">
        <v>1</v>
      </c>
      <c r="M75" s="147">
        <f>INDEX('Fixed inputs'!$G$8:$G$59,MATCH(C75,'Fixed inputs'!$D$8:$D$59,0))</f>
        <v>43831</v>
      </c>
      <c r="N75" s="147"/>
      <c r="O75" s="94" t="s">
        <v>24</v>
      </c>
      <c r="P75" s="94" t="s">
        <v>117</v>
      </c>
      <c r="Q75" s="94"/>
      <c r="R75" s="97" t="str">
        <f t="shared" si="2"/>
        <v>Quarterly Fuel Prices_2021_Update</v>
      </c>
      <c r="T75" s="103" t="s">
        <v>60</v>
      </c>
      <c r="U75" s="94" t="s">
        <v>86</v>
      </c>
      <c r="V75" s="94" t="s">
        <v>22</v>
      </c>
      <c r="W75" s="95">
        <f>INDEX(rngCarbonTaxDeterministic,MATCH($C75,'Commodity inputs and calcs'!$T$26:$T$77,0),MATCH($T75,'Commodity inputs and calcs'!$V$25:$X$25,0))</f>
        <v>8.1060000000000007E-2</v>
      </c>
      <c r="X75" s="95"/>
      <c r="Y75" s="94" t="s">
        <v>85</v>
      </c>
      <c r="Z75" s="96">
        <v>1</v>
      </c>
      <c r="AA75" s="147">
        <f t="shared" si="8"/>
        <v>43831</v>
      </c>
      <c r="AB75" s="147"/>
      <c r="AC75" s="94" t="s">
        <v>24</v>
      </c>
      <c r="AD75" s="94" t="s">
        <v>117</v>
      </c>
      <c r="AE75" s="94"/>
      <c r="AF75" s="97" t="str">
        <f t="shared" si="3"/>
        <v>Quarterly Fuel Prices_2021_Update</v>
      </c>
    </row>
    <row r="76" spans="1:32" x14ac:dyDescent="0.6">
      <c r="A76" s="90" t="str">
        <f>'Fuel adder inputs and calcs'!C73</f>
        <v>Coal</v>
      </c>
      <c r="B76" s="90" t="str">
        <f>'Fuel adder inputs and calcs'!D73</f>
        <v>NI</v>
      </c>
      <c r="C76" s="90" t="str">
        <f>'Fuel adder inputs and calcs'!E73&amp;'Fuel adder inputs and calcs'!F73</f>
        <v>2020Q2</v>
      </c>
      <c r="D76" s="90" t="str">
        <f>B76&amp;" "&amp;INDEX('Fixed inputs'!$D$76:$D$79,MATCH(A76,rngFuels,0))</f>
        <v>NI Coal</v>
      </c>
      <c r="E76" s="63"/>
      <c r="G76" s="94" t="str">
        <f t="shared" si="9"/>
        <v>NI Coal</v>
      </c>
      <c r="H76" s="94" t="s">
        <v>22</v>
      </c>
      <c r="I76" s="95">
        <f ca="1">INDEX(rngFuelPricesDeterministic,MATCH($C76,'Commodity inputs and calcs'!$M$26:$M$77,0),MATCH($A76,'Commodity inputs and calcs'!$N$25:$Q$25,0))+'Fuel adder inputs and calcs'!Q73</f>
        <v>5.771946381506698</v>
      </c>
      <c r="J76" s="95"/>
      <c r="K76" s="94" t="s">
        <v>23</v>
      </c>
      <c r="L76" s="96">
        <v>1</v>
      </c>
      <c r="M76" s="147">
        <f>INDEX('Fixed inputs'!$G$8:$G$59,MATCH(C76,'Fixed inputs'!$D$8:$D$59,0))</f>
        <v>43922</v>
      </c>
      <c r="N76" s="147"/>
      <c r="O76" s="94" t="s">
        <v>24</v>
      </c>
      <c r="P76" s="94" t="s">
        <v>117</v>
      </c>
      <c r="Q76" s="94"/>
      <c r="R76" s="97" t="str">
        <f t="shared" si="2"/>
        <v>Quarterly Fuel Prices_2021_Update</v>
      </c>
      <c r="T76" s="103" t="s">
        <v>60</v>
      </c>
      <c r="U76" s="94" t="s">
        <v>86</v>
      </c>
      <c r="V76" s="94" t="s">
        <v>22</v>
      </c>
      <c r="W76" s="95">
        <f>INDEX(rngCarbonTaxDeterministic,MATCH($C76,'Commodity inputs and calcs'!$T$26:$T$77,0),MATCH($T76,'Commodity inputs and calcs'!$V$25:$X$25,0))</f>
        <v>8.1060000000000007E-2</v>
      </c>
      <c r="X76" s="95"/>
      <c r="Y76" s="94" t="s">
        <v>85</v>
      </c>
      <c r="Z76" s="96">
        <v>1</v>
      </c>
      <c r="AA76" s="147">
        <f t="shared" si="8"/>
        <v>43922</v>
      </c>
      <c r="AB76" s="147"/>
      <c r="AC76" s="94" t="s">
        <v>24</v>
      </c>
      <c r="AD76" s="94" t="s">
        <v>117</v>
      </c>
      <c r="AE76" s="94"/>
      <c r="AF76" s="97" t="str">
        <f t="shared" si="3"/>
        <v>Quarterly Fuel Prices_2021_Update</v>
      </c>
    </row>
    <row r="77" spans="1:32" x14ac:dyDescent="0.6">
      <c r="A77" s="90" t="str">
        <f>'Fuel adder inputs and calcs'!C74</f>
        <v>Coal</v>
      </c>
      <c r="B77" s="90" t="str">
        <f>'Fuel adder inputs and calcs'!D74</f>
        <v>NI</v>
      </c>
      <c r="C77" s="90" t="str">
        <f>'Fuel adder inputs and calcs'!E74&amp;'Fuel adder inputs and calcs'!F74</f>
        <v>2020Q3</v>
      </c>
      <c r="D77" s="90" t="str">
        <f>B77&amp;" "&amp;INDEX('Fixed inputs'!$D$76:$D$79,MATCH(A77,rngFuels,0))</f>
        <v>NI Coal</v>
      </c>
      <c r="E77" s="63"/>
      <c r="G77" s="94" t="str">
        <f t="shared" si="9"/>
        <v>NI Coal</v>
      </c>
      <c r="H77" s="94" t="s">
        <v>22</v>
      </c>
      <c r="I77" s="95">
        <f ca="1">INDEX(rngFuelPricesDeterministic,MATCH($C77,'Commodity inputs and calcs'!$M$26:$M$77,0),MATCH($A77,'Commodity inputs and calcs'!$N$25:$Q$25,0))+'Fuel adder inputs and calcs'!Q74</f>
        <v>5.771946381506698</v>
      </c>
      <c r="J77" s="95"/>
      <c r="K77" s="94" t="s">
        <v>23</v>
      </c>
      <c r="L77" s="96">
        <v>1</v>
      </c>
      <c r="M77" s="147">
        <f>INDEX('Fixed inputs'!$G$8:$G$59,MATCH(C77,'Fixed inputs'!$D$8:$D$59,0))</f>
        <v>44013</v>
      </c>
      <c r="N77" s="147"/>
      <c r="O77" s="94" t="s">
        <v>24</v>
      </c>
      <c r="P77" s="94" t="s">
        <v>117</v>
      </c>
      <c r="Q77" s="94"/>
      <c r="R77" s="97" t="str">
        <f t="shared" si="2"/>
        <v>Quarterly Fuel Prices_2021_Update</v>
      </c>
      <c r="T77" s="103" t="s">
        <v>60</v>
      </c>
      <c r="U77" s="94" t="s">
        <v>86</v>
      </c>
      <c r="V77" s="94" t="s">
        <v>22</v>
      </c>
      <c r="W77" s="95">
        <f>INDEX(rngCarbonTaxDeterministic,MATCH($C77,'Commodity inputs and calcs'!$T$26:$T$77,0),MATCH($T77,'Commodity inputs and calcs'!$V$25:$X$25,0))</f>
        <v>8.1060000000000007E-2</v>
      </c>
      <c r="X77" s="95"/>
      <c r="Y77" s="94" t="s">
        <v>85</v>
      </c>
      <c r="Z77" s="96">
        <v>1</v>
      </c>
      <c r="AA77" s="147">
        <f t="shared" si="8"/>
        <v>44013</v>
      </c>
      <c r="AB77" s="147"/>
      <c r="AC77" s="94" t="s">
        <v>24</v>
      </c>
      <c r="AD77" s="94" t="s">
        <v>117</v>
      </c>
      <c r="AE77" s="94"/>
      <c r="AF77" s="97" t="str">
        <f t="shared" si="3"/>
        <v>Quarterly Fuel Prices_2021_Update</v>
      </c>
    </row>
    <row r="78" spans="1:32" x14ac:dyDescent="0.6">
      <c r="A78" s="90" t="str">
        <f>'Fuel adder inputs and calcs'!C75</f>
        <v>Coal</v>
      </c>
      <c r="B78" s="90" t="str">
        <f>'Fuel adder inputs and calcs'!D75</f>
        <v>NI</v>
      </c>
      <c r="C78" s="90" t="str">
        <f>'Fuel adder inputs and calcs'!E75&amp;'Fuel adder inputs and calcs'!F75</f>
        <v>2020Q4</v>
      </c>
      <c r="D78" s="90" t="str">
        <f>B78&amp;" "&amp;INDEX('Fixed inputs'!$D$76:$D$79,MATCH(A78,rngFuels,0))</f>
        <v>NI Coal</v>
      </c>
      <c r="E78" s="63"/>
      <c r="G78" s="94" t="str">
        <f t="shared" si="9"/>
        <v>NI Coal</v>
      </c>
      <c r="H78" s="94" t="s">
        <v>22</v>
      </c>
      <c r="I78" s="95">
        <f ca="1">INDEX(rngFuelPricesDeterministic,MATCH($C78,'Commodity inputs and calcs'!$M$26:$M$77,0),MATCH($A78,'Commodity inputs and calcs'!$N$25:$Q$25,0))+'Fuel adder inputs and calcs'!Q75</f>
        <v>5.771946381506698</v>
      </c>
      <c r="J78" s="95"/>
      <c r="K78" s="94" t="s">
        <v>23</v>
      </c>
      <c r="L78" s="96">
        <v>1</v>
      </c>
      <c r="M78" s="147">
        <f>INDEX('Fixed inputs'!$G$8:$G$59,MATCH(C78,'Fixed inputs'!$D$8:$D$59,0))</f>
        <v>44105</v>
      </c>
      <c r="N78" s="147"/>
      <c r="O78" s="94" t="s">
        <v>24</v>
      </c>
      <c r="P78" s="94" t="s">
        <v>117</v>
      </c>
      <c r="Q78" s="94"/>
      <c r="R78" s="97" t="str">
        <f t="shared" si="2"/>
        <v>Quarterly Fuel Prices_2021_Update</v>
      </c>
      <c r="T78" s="103" t="s">
        <v>60</v>
      </c>
      <c r="U78" s="94" t="s">
        <v>86</v>
      </c>
      <c r="V78" s="94" t="s">
        <v>22</v>
      </c>
      <c r="W78" s="95">
        <f>INDEX(rngCarbonTaxDeterministic,MATCH($C78,'Commodity inputs and calcs'!$T$26:$T$77,0),MATCH($T78,'Commodity inputs and calcs'!$V$25:$X$25,0))</f>
        <v>8.1060000000000007E-2</v>
      </c>
      <c r="X78" s="95"/>
      <c r="Y78" s="94" t="s">
        <v>85</v>
      </c>
      <c r="Z78" s="96">
        <v>1</v>
      </c>
      <c r="AA78" s="147">
        <f t="shared" si="8"/>
        <v>44105</v>
      </c>
      <c r="AB78" s="147"/>
      <c r="AC78" s="94" t="s">
        <v>24</v>
      </c>
      <c r="AD78" s="94" t="s">
        <v>117</v>
      </c>
      <c r="AE78" s="94"/>
      <c r="AF78" s="97" t="str">
        <f t="shared" si="3"/>
        <v>Quarterly Fuel Prices_2021_Update</v>
      </c>
    </row>
    <row r="79" spans="1:32" x14ac:dyDescent="0.6">
      <c r="A79" s="90" t="str">
        <f>'Fuel adder inputs and calcs'!C76</f>
        <v>Coal</v>
      </c>
      <c r="B79" s="90" t="str">
        <f>'Fuel adder inputs and calcs'!D76</f>
        <v>NI</v>
      </c>
      <c r="C79" s="90" t="str">
        <f>'Fuel adder inputs and calcs'!E76&amp;'Fuel adder inputs and calcs'!F76</f>
        <v>2021Q1</v>
      </c>
      <c r="D79" s="90" t="str">
        <f>B79&amp;" "&amp;INDEX('Fixed inputs'!$D$76:$D$79,MATCH(A79,rngFuels,0))</f>
        <v>NI Coal</v>
      </c>
      <c r="E79" s="63"/>
      <c r="G79" s="94" t="str">
        <f t="shared" si="9"/>
        <v>NI Coal</v>
      </c>
      <c r="H79" s="94" t="s">
        <v>22</v>
      </c>
      <c r="I79" s="95">
        <f ca="1">INDEX(rngFuelPricesDeterministic,MATCH($C79,'Commodity inputs and calcs'!$M$26:$M$77,0),MATCH($A79,'Commodity inputs and calcs'!$N$25:$Q$25,0))+'Fuel adder inputs and calcs'!Q76</f>
        <v>5.771946381506698</v>
      </c>
      <c r="J79" s="95"/>
      <c r="K79" s="94" t="s">
        <v>23</v>
      </c>
      <c r="L79" s="96">
        <v>1</v>
      </c>
      <c r="M79" s="147">
        <f>INDEX('Fixed inputs'!$G$8:$G$59,MATCH(C79,'Fixed inputs'!$D$8:$D$59,0))</f>
        <v>44197</v>
      </c>
      <c r="N79" s="147"/>
      <c r="O79" s="94" t="s">
        <v>24</v>
      </c>
      <c r="P79" s="94" t="s">
        <v>117</v>
      </c>
      <c r="Q79" s="94"/>
      <c r="R79" s="97" t="str">
        <f t="shared" si="2"/>
        <v>Quarterly Fuel Prices_2021_Update</v>
      </c>
      <c r="T79" s="103" t="s">
        <v>60</v>
      </c>
      <c r="U79" s="94" t="s">
        <v>86</v>
      </c>
      <c r="V79" s="94" t="s">
        <v>22</v>
      </c>
      <c r="W79" s="95">
        <f>INDEX(rngCarbonTaxDeterministic,MATCH($C79,'Commodity inputs and calcs'!$T$26:$T$77,0),MATCH($T79,'Commodity inputs and calcs'!$V$25:$X$25,0))</f>
        <v>8.4059999999999996E-2</v>
      </c>
      <c r="X79" s="95"/>
      <c r="Y79" s="94" t="s">
        <v>85</v>
      </c>
      <c r="Z79" s="96">
        <v>1</v>
      </c>
      <c r="AA79" s="147">
        <f t="shared" si="8"/>
        <v>44197</v>
      </c>
      <c r="AB79" s="147"/>
      <c r="AC79" s="94" t="s">
        <v>24</v>
      </c>
      <c r="AD79" s="94" t="s">
        <v>117</v>
      </c>
      <c r="AE79" s="94"/>
      <c r="AF79" s="97" t="str">
        <f t="shared" si="3"/>
        <v>Quarterly Fuel Prices_2021_Update</v>
      </c>
    </row>
    <row r="80" spans="1:32" x14ac:dyDescent="0.6">
      <c r="A80" s="90" t="str">
        <f>'Fuel adder inputs and calcs'!C77</f>
        <v>Coal</v>
      </c>
      <c r="B80" s="90" t="str">
        <f>'Fuel adder inputs and calcs'!D77</f>
        <v>NI</v>
      </c>
      <c r="C80" s="90" t="str">
        <f>'Fuel adder inputs and calcs'!E77&amp;'Fuel adder inputs and calcs'!F77</f>
        <v>2021Q2</v>
      </c>
      <c r="D80" s="90" t="str">
        <f>B80&amp;" "&amp;INDEX('Fixed inputs'!$D$76:$D$79,MATCH(A80,rngFuels,0))</f>
        <v>NI Coal</v>
      </c>
      <c r="E80" s="63"/>
      <c r="G80" s="94" t="str">
        <f t="shared" si="9"/>
        <v>NI Coal</v>
      </c>
      <c r="H80" s="94" t="s">
        <v>22</v>
      </c>
      <c r="I80" s="95">
        <f ca="1">INDEX(rngFuelPricesDeterministic,MATCH($C80,'Commodity inputs and calcs'!$M$26:$M$77,0),MATCH($A80,'Commodity inputs and calcs'!$N$25:$Q$25,0))+'Fuel adder inputs and calcs'!Q77</f>
        <v>5.771946381506698</v>
      </c>
      <c r="J80" s="95"/>
      <c r="K80" s="94" t="s">
        <v>23</v>
      </c>
      <c r="L80" s="96">
        <v>1</v>
      </c>
      <c r="M80" s="147">
        <f>INDEX('Fixed inputs'!$G$8:$G$59,MATCH(C80,'Fixed inputs'!$D$8:$D$59,0))</f>
        <v>44287</v>
      </c>
      <c r="N80" s="147"/>
      <c r="O80" s="94" t="s">
        <v>24</v>
      </c>
      <c r="P80" s="94" t="s">
        <v>117</v>
      </c>
      <c r="Q80" s="94"/>
      <c r="R80" s="97" t="str">
        <f t="shared" si="2"/>
        <v>Quarterly Fuel Prices_2021_Update</v>
      </c>
      <c r="T80" s="103" t="s">
        <v>60</v>
      </c>
      <c r="U80" s="94" t="s">
        <v>86</v>
      </c>
      <c r="V80" s="94" t="s">
        <v>22</v>
      </c>
      <c r="W80" s="95">
        <f>INDEX(rngCarbonTaxDeterministic,MATCH($C80,'Commodity inputs and calcs'!$T$26:$T$77,0),MATCH($T80,'Commodity inputs and calcs'!$V$25:$X$25,0))</f>
        <v>8.4059999999999996E-2</v>
      </c>
      <c r="X80" s="95"/>
      <c r="Y80" s="94" t="s">
        <v>85</v>
      </c>
      <c r="Z80" s="96">
        <v>1</v>
      </c>
      <c r="AA80" s="147">
        <f t="shared" si="8"/>
        <v>44287</v>
      </c>
      <c r="AB80" s="147"/>
      <c r="AC80" s="94" t="s">
        <v>24</v>
      </c>
      <c r="AD80" s="94" t="s">
        <v>117</v>
      </c>
      <c r="AE80" s="94"/>
      <c r="AF80" s="97" t="str">
        <f t="shared" si="3"/>
        <v>Quarterly Fuel Prices_2021_Update</v>
      </c>
    </row>
    <row r="81" spans="1:32" x14ac:dyDescent="0.6">
      <c r="A81" s="90" t="str">
        <f>'Fuel adder inputs and calcs'!C78</f>
        <v>Coal</v>
      </c>
      <c r="B81" s="90" t="str">
        <f>'Fuel adder inputs and calcs'!D78</f>
        <v>NI</v>
      </c>
      <c r="C81" s="90" t="str">
        <f>'Fuel adder inputs and calcs'!E78&amp;'Fuel adder inputs and calcs'!F78</f>
        <v>2021Q3</v>
      </c>
      <c r="D81" s="90" t="str">
        <f>B81&amp;" "&amp;INDEX('Fixed inputs'!$D$76:$D$79,MATCH(A81,rngFuels,0))</f>
        <v>NI Coal</v>
      </c>
      <c r="E81" s="63"/>
      <c r="G81" s="94" t="str">
        <f t="shared" si="9"/>
        <v>NI Coal</v>
      </c>
      <c r="H81" s="94" t="s">
        <v>22</v>
      </c>
      <c r="I81" s="95">
        <f ca="1">INDEX(rngFuelPricesDeterministic,MATCH($C81,'Commodity inputs and calcs'!$M$26:$M$77,0),MATCH($A81,'Commodity inputs and calcs'!$N$25:$Q$25,0))+'Fuel adder inputs and calcs'!Q78</f>
        <v>5.771946381506698</v>
      </c>
      <c r="J81" s="95"/>
      <c r="K81" s="94" t="s">
        <v>23</v>
      </c>
      <c r="L81" s="96">
        <v>1</v>
      </c>
      <c r="M81" s="147">
        <f>INDEX('Fixed inputs'!$G$8:$G$59,MATCH(C81,'Fixed inputs'!$D$8:$D$59,0))</f>
        <v>44378</v>
      </c>
      <c r="N81" s="147"/>
      <c r="O81" s="94" t="s">
        <v>24</v>
      </c>
      <c r="P81" s="94" t="s">
        <v>117</v>
      </c>
      <c r="Q81" s="94"/>
      <c r="R81" s="97" t="str">
        <f t="shared" si="2"/>
        <v>Quarterly Fuel Prices_2021_Update</v>
      </c>
      <c r="T81" s="103" t="s">
        <v>60</v>
      </c>
      <c r="U81" s="94" t="s">
        <v>86</v>
      </c>
      <c r="V81" s="94" t="s">
        <v>22</v>
      </c>
      <c r="W81" s="95">
        <f>INDEX(rngCarbonTaxDeterministic,MATCH($C81,'Commodity inputs and calcs'!$T$26:$T$77,0),MATCH($T81,'Commodity inputs and calcs'!$V$25:$X$25,0))</f>
        <v>8.4059999999999996E-2</v>
      </c>
      <c r="X81" s="95"/>
      <c r="Y81" s="94" t="s">
        <v>85</v>
      </c>
      <c r="Z81" s="96">
        <v>1</v>
      </c>
      <c r="AA81" s="147">
        <f t="shared" si="8"/>
        <v>44378</v>
      </c>
      <c r="AB81" s="147"/>
      <c r="AC81" s="94" t="s">
        <v>24</v>
      </c>
      <c r="AD81" s="94" t="s">
        <v>117</v>
      </c>
      <c r="AE81" s="94"/>
      <c r="AF81" s="97" t="str">
        <f t="shared" si="3"/>
        <v>Quarterly Fuel Prices_2021_Update</v>
      </c>
    </row>
    <row r="82" spans="1:32" x14ac:dyDescent="0.6">
      <c r="A82" s="90" t="str">
        <f>'Fuel adder inputs and calcs'!C79</f>
        <v>Coal</v>
      </c>
      <c r="B82" s="90" t="str">
        <f>'Fuel adder inputs and calcs'!D79</f>
        <v>NI</v>
      </c>
      <c r="C82" s="90" t="str">
        <f>'Fuel adder inputs and calcs'!E79&amp;'Fuel adder inputs and calcs'!F79</f>
        <v>2021Q4</v>
      </c>
      <c r="D82" s="90" t="str">
        <f>B82&amp;" "&amp;INDEX('Fixed inputs'!$D$76:$D$79,MATCH(A82,rngFuels,0))</f>
        <v>NI Coal</v>
      </c>
      <c r="E82" s="63"/>
      <c r="G82" s="94" t="str">
        <f t="shared" si="9"/>
        <v>NI Coal</v>
      </c>
      <c r="H82" s="94" t="s">
        <v>22</v>
      </c>
      <c r="I82" s="95">
        <f ca="1">INDEX(rngFuelPricesDeterministic,MATCH($C82,'Commodity inputs and calcs'!$M$26:$M$77,0),MATCH($A82,'Commodity inputs and calcs'!$N$25:$Q$25,0))+'Fuel adder inputs and calcs'!Q79</f>
        <v>5.771946381506698</v>
      </c>
      <c r="J82" s="95"/>
      <c r="K82" s="94" t="s">
        <v>23</v>
      </c>
      <c r="L82" s="96">
        <v>1</v>
      </c>
      <c r="M82" s="147">
        <f>INDEX('Fixed inputs'!$G$8:$G$59,MATCH(C82,'Fixed inputs'!$D$8:$D$59,0))</f>
        <v>44470</v>
      </c>
      <c r="N82" s="147"/>
      <c r="O82" s="94" t="s">
        <v>24</v>
      </c>
      <c r="P82" s="94" t="s">
        <v>117</v>
      </c>
      <c r="Q82" s="94"/>
      <c r="R82" s="97" t="str">
        <f t="shared" si="2"/>
        <v>Quarterly Fuel Prices_2021_Update</v>
      </c>
      <c r="T82" s="103" t="s">
        <v>60</v>
      </c>
      <c r="U82" s="94" t="s">
        <v>86</v>
      </c>
      <c r="V82" s="94" t="s">
        <v>22</v>
      </c>
      <c r="W82" s="95">
        <f>INDEX(rngCarbonTaxDeterministic,MATCH($C82,'Commodity inputs and calcs'!$T$26:$T$77,0),MATCH($T82,'Commodity inputs and calcs'!$V$25:$X$25,0))</f>
        <v>8.4059999999999996E-2</v>
      </c>
      <c r="X82" s="95"/>
      <c r="Y82" s="94" t="s">
        <v>85</v>
      </c>
      <c r="Z82" s="96">
        <v>1</v>
      </c>
      <c r="AA82" s="147">
        <f t="shared" si="8"/>
        <v>44470</v>
      </c>
      <c r="AB82" s="147"/>
      <c r="AC82" s="94" t="s">
        <v>24</v>
      </c>
      <c r="AD82" s="94" t="s">
        <v>117</v>
      </c>
      <c r="AE82" s="94"/>
      <c r="AF82" s="97" t="str">
        <f t="shared" si="3"/>
        <v>Quarterly Fuel Prices_2021_Update</v>
      </c>
    </row>
    <row r="83" spans="1:32" x14ac:dyDescent="0.6">
      <c r="A83" s="90" t="str">
        <f>'Fuel adder inputs and calcs'!C80</f>
        <v>Coal</v>
      </c>
      <c r="B83" s="90" t="str">
        <f>'Fuel adder inputs and calcs'!D80</f>
        <v>NI</v>
      </c>
      <c r="C83" s="90" t="str">
        <f>'Fuel adder inputs and calcs'!E80&amp;'Fuel adder inputs and calcs'!F80</f>
        <v>2022Q1</v>
      </c>
      <c r="D83" s="90" t="str">
        <f>B83&amp;" "&amp;INDEX('Fixed inputs'!$D$76:$D$79,MATCH(A83,rngFuels,0))</f>
        <v>NI Coal</v>
      </c>
      <c r="E83" s="63"/>
      <c r="G83" s="94" t="str">
        <f t="shared" si="9"/>
        <v>NI Coal</v>
      </c>
      <c r="H83" s="94" t="s">
        <v>22</v>
      </c>
      <c r="I83" s="95">
        <f ca="1">INDEX(rngFuelPricesDeterministic,MATCH($C83,'Commodity inputs and calcs'!$M$26:$M$77,0),MATCH($A83,'Commodity inputs and calcs'!$N$25:$Q$25,0))+'Fuel adder inputs and calcs'!Q80</f>
        <v>5.771946381506698</v>
      </c>
      <c r="J83" s="95"/>
      <c r="K83" s="94" t="s">
        <v>23</v>
      </c>
      <c r="L83" s="96">
        <v>1</v>
      </c>
      <c r="M83" s="147">
        <f>INDEX('Fixed inputs'!$G$8:$G$59,MATCH(C83,'Fixed inputs'!$D$8:$D$59,0))</f>
        <v>44562</v>
      </c>
      <c r="N83" s="147"/>
      <c r="O83" s="94" t="s">
        <v>24</v>
      </c>
      <c r="P83" s="94" t="s">
        <v>117</v>
      </c>
      <c r="Q83" s="94"/>
      <c r="R83" s="97" t="str">
        <f t="shared" si="2"/>
        <v>Quarterly Fuel Prices_2021_Update</v>
      </c>
      <c r="T83" s="103" t="s">
        <v>60</v>
      </c>
      <c r="U83" s="94" t="s">
        <v>86</v>
      </c>
      <c r="V83" s="94" t="s">
        <v>22</v>
      </c>
      <c r="W83" s="95">
        <f>INDEX(rngCarbonTaxDeterministic,MATCH($C83,'Commodity inputs and calcs'!$T$26:$T$77,0),MATCH($T83,'Commodity inputs and calcs'!$V$25:$X$25,0))</f>
        <v>8.4059999999999996E-2</v>
      </c>
      <c r="X83" s="95"/>
      <c r="Y83" s="94" t="s">
        <v>85</v>
      </c>
      <c r="Z83" s="96">
        <v>1</v>
      </c>
      <c r="AA83" s="147">
        <f t="shared" si="8"/>
        <v>44562</v>
      </c>
      <c r="AB83" s="147"/>
      <c r="AC83" s="94" t="s">
        <v>24</v>
      </c>
      <c r="AD83" s="94" t="s">
        <v>117</v>
      </c>
      <c r="AE83" s="94"/>
      <c r="AF83" s="97" t="str">
        <f t="shared" si="3"/>
        <v>Quarterly Fuel Prices_2021_Update</v>
      </c>
    </row>
    <row r="84" spans="1:32" x14ac:dyDescent="0.6">
      <c r="A84" s="90" t="str">
        <f>'Fuel adder inputs and calcs'!C81</f>
        <v>Coal</v>
      </c>
      <c r="B84" s="90" t="str">
        <f>'Fuel adder inputs and calcs'!D81</f>
        <v>NI</v>
      </c>
      <c r="C84" s="90" t="str">
        <f>'Fuel adder inputs and calcs'!E81&amp;'Fuel adder inputs and calcs'!F81</f>
        <v>2022Q2</v>
      </c>
      <c r="D84" s="90" t="str">
        <f>B84&amp;" "&amp;INDEX('Fixed inputs'!$D$76:$D$79,MATCH(A84,rngFuels,0))</f>
        <v>NI Coal</v>
      </c>
      <c r="E84" s="63"/>
      <c r="G84" s="94" t="str">
        <f t="shared" si="9"/>
        <v>NI Coal</v>
      </c>
      <c r="H84" s="94" t="s">
        <v>22</v>
      </c>
      <c r="I84" s="95">
        <f ca="1">INDEX(rngFuelPricesDeterministic,MATCH($C84,'Commodity inputs and calcs'!$M$26:$M$77,0),MATCH($A84,'Commodity inputs and calcs'!$N$25:$Q$25,0))+'Fuel adder inputs and calcs'!Q81</f>
        <v>5.771946381506698</v>
      </c>
      <c r="J84" s="95"/>
      <c r="K84" s="94" t="s">
        <v>23</v>
      </c>
      <c r="L84" s="96">
        <v>1</v>
      </c>
      <c r="M84" s="147">
        <f>INDEX('Fixed inputs'!$G$8:$G$59,MATCH(C84,'Fixed inputs'!$D$8:$D$59,0))</f>
        <v>44652</v>
      </c>
      <c r="N84" s="147"/>
      <c r="O84" s="94" t="s">
        <v>24</v>
      </c>
      <c r="P84" s="94" t="s">
        <v>117</v>
      </c>
      <c r="Q84" s="94"/>
      <c r="R84" s="97" t="str">
        <f t="shared" si="2"/>
        <v>Quarterly Fuel Prices_2021_Update</v>
      </c>
      <c r="T84" s="103" t="s">
        <v>60</v>
      </c>
      <c r="U84" s="94" t="s">
        <v>86</v>
      </c>
      <c r="V84" s="94" t="s">
        <v>22</v>
      </c>
      <c r="W84" s="95">
        <f>INDEX(rngCarbonTaxDeterministic,MATCH($C84,'Commodity inputs and calcs'!$T$26:$T$77,0),MATCH($T84,'Commodity inputs and calcs'!$V$25:$X$25,0))</f>
        <v>8.4059999999999996E-2</v>
      </c>
      <c r="X84" s="95"/>
      <c r="Y84" s="94" t="s">
        <v>85</v>
      </c>
      <c r="Z84" s="96">
        <v>1</v>
      </c>
      <c r="AA84" s="147">
        <f t="shared" si="8"/>
        <v>44652</v>
      </c>
      <c r="AB84" s="147"/>
      <c r="AC84" s="94" t="s">
        <v>24</v>
      </c>
      <c r="AD84" s="94" t="s">
        <v>117</v>
      </c>
      <c r="AE84" s="94"/>
      <c r="AF84" s="97" t="str">
        <f t="shared" si="3"/>
        <v>Quarterly Fuel Prices_2021_Update</v>
      </c>
    </row>
    <row r="85" spans="1:32" x14ac:dyDescent="0.6">
      <c r="A85" s="90" t="str">
        <f>'Fuel adder inputs and calcs'!C82</f>
        <v>Coal</v>
      </c>
      <c r="B85" s="90" t="str">
        <f>'Fuel adder inputs and calcs'!D82</f>
        <v>NI</v>
      </c>
      <c r="C85" s="90" t="str">
        <f>'Fuel adder inputs and calcs'!E82&amp;'Fuel adder inputs and calcs'!F82</f>
        <v>2022Q3</v>
      </c>
      <c r="D85" s="90" t="str">
        <f>B85&amp;" "&amp;INDEX('Fixed inputs'!$D$76:$D$79,MATCH(A85,rngFuels,0))</f>
        <v>NI Coal</v>
      </c>
      <c r="E85" s="63"/>
      <c r="G85" s="94" t="str">
        <f t="shared" si="9"/>
        <v>NI Coal</v>
      </c>
      <c r="H85" s="94" t="s">
        <v>22</v>
      </c>
      <c r="I85" s="95">
        <f ca="1">INDEX(rngFuelPricesDeterministic,MATCH($C85,'Commodity inputs and calcs'!$M$26:$M$77,0),MATCH($A85,'Commodity inputs and calcs'!$N$25:$Q$25,0))+'Fuel adder inputs and calcs'!Q82</f>
        <v>5.771946381506698</v>
      </c>
      <c r="J85" s="95"/>
      <c r="K85" s="94" t="s">
        <v>23</v>
      </c>
      <c r="L85" s="96">
        <v>1</v>
      </c>
      <c r="M85" s="147">
        <f>INDEX('Fixed inputs'!$G$8:$G$59,MATCH(C85,'Fixed inputs'!$D$8:$D$59,0))</f>
        <v>44743</v>
      </c>
      <c r="N85" s="147"/>
      <c r="O85" s="94" t="s">
        <v>24</v>
      </c>
      <c r="P85" s="94" t="s">
        <v>117</v>
      </c>
      <c r="Q85" s="94"/>
      <c r="R85" s="97" t="str">
        <f t="shared" si="2"/>
        <v>Quarterly Fuel Prices_2021_Update</v>
      </c>
      <c r="T85" s="103" t="s">
        <v>60</v>
      </c>
      <c r="U85" s="94" t="s">
        <v>86</v>
      </c>
      <c r="V85" s="94" t="s">
        <v>22</v>
      </c>
      <c r="W85" s="95">
        <f>INDEX(rngCarbonTaxDeterministic,MATCH($C85,'Commodity inputs and calcs'!$T$26:$T$77,0),MATCH($T85,'Commodity inputs and calcs'!$V$25:$X$25,0))</f>
        <v>8.4059999999999996E-2</v>
      </c>
      <c r="X85" s="95"/>
      <c r="Y85" s="94" t="s">
        <v>85</v>
      </c>
      <c r="Z85" s="96">
        <v>1</v>
      </c>
      <c r="AA85" s="147">
        <f t="shared" si="8"/>
        <v>44743</v>
      </c>
      <c r="AB85" s="147"/>
      <c r="AC85" s="94" t="s">
        <v>24</v>
      </c>
      <c r="AD85" s="94" t="s">
        <v>117</v>
      </c>
      <c r="AE85" s="94"/>
      <c r="AF85" s="97" t="str">
        <f t="shared" si="3"/>
        <v>Quarterly Fuel Prices_2021_Update</v>
      </c>
    </row>
    <row r="86" spans="1:32" x14ac:dyDescent="0.6">
      <c r="A86" s="90" t="str">
        <f>'Fuel adder inputs and calcs'!C83</f>
        <v>Coal</v>
      </c>
      <c r="B86" s="90" t="str">
        <f>'Fuel adder inputs and calcs'!D83</f>
        <v>NI</v>
      </c>
      <c r="C86" s="90" t="str">
        <f>'Fuel adder inputs and calcs'!E83&amp;'Fuel adder inputs and calcs'!F83</f>
        <v>2022Q4</v>
      </c>
      <c r="D86" s="90" t="str">
        <f>B86&amp;" "&amp;INDEX('Fixed inputs'!$D$76:$D$79,MATCH(A86,rngFuels,0))</f>
        <v>NI Coal</v>
      </c>
      <c r="E86" s="63"/>
      <c r="G86" s="94" t="str">
        <f t="shared" si="9"/>
        <v>NI Coal</v>
      </c>
      <c r="H86" s="94" t="s">
        <v>22</v>
      </c>
      <c r="I86" s="95">
        <f ca="1">INDEX(rngFuelPricesDeterministic,MATCH($C86,'Commodity inputs and calcs'!$M$26:$M$77,0),MATCH($A86,'Commodity inputs and calcs'!$N$25:$Q$25,0))+'Fuel adder inputs and calcs'!Q83</f>
        <v>5.771946381506698</v>
      </c>
      <c r="J86" s="95"/>
      <c r="K86" s="94" t="s">
        <v>23</v>
      </c>
      <c r="L86" s="96">
        <v>1</v>
      </c>
      <c r="M86" s="147">
        <f>INDEX('Fixed inputs'!$G$8:$G$59,MATCH(C86,'Fixed inputs'!$D$8:$D$59,0))</f>
        <v>44835</v>
      </c>
      <c r="N86" s="147"/>
      <c r="O86" s="94" t="s">
        <v>24</v>
      </c>
      <c r="P86" s="94" t="s">
        <v>117</v>
      </c>
      <c r="Q86" s="94"/>
      <c r="R86" s="97" t="str">
        <f t="shared" si="2"/>
        <v>Quarterly Fuel Prices_2021_Update</v>
      </c>
      <c r="T86" s="103" t="s">
        <v>60</v>
      </c>
      <c r="U86" s="94" t="s">
        <v>86</v>
      </c>
      <c r="V86" s="94" t="s">
        <v>22</v>
      </c>
      <c r="W86" s="95">
        <f>INDEX(rngCarbonTaxDeterministic,MATCH($C86,'Commodity inputs and calcs'!$T$26:$T$77,0),MATCH($T86,'Commodity inputs and calcs'!$V$25:$X$25,0))</f>
        <v>8.4059999999999996E-2</v>
      </c>
      <c r="X86" s="95"/>
      <c r="Y86" s="94" t="s">
        <v>85</v>
      </c>
      <c r="Z86" s="96">
        <v>1</v>
      </c>
      <c r="AA86" s="147">
        <f t="shared" si="8"/>
        <v>44835</v>
      </c>
      <c r="AB86" s="147"/>
      <c r="AC86" s="94" t="s">
        <v>24</v>
      </c>
      <c r="AD86" s="94" t="s">
        <v>117</v>
      </c>
      <c r="AE86" s="94"/>
      <c r="AF86" s="97" t="str">
        <f t="shared" si="3"/>
        <v>Quarterly Fuel Prices_2021_Update</v>
      </c>
    </row>
    <row r="87" spans="1:32" x14ac:dyDescent="0.6">
      <c r="A87" s="90" t="str">
        <f>'Fuel adder inputs and calcs'!C84</f>
        <v>Coal</v>
      </c>
      <c r="B87" s="90" t="str">
        <f>'Fuel adder inputs and calcs'!D84</f>
        <v>NI</v>
      </c>
      <c r="C87" s="90" t="str">
        <f>'Fuel adder inputs and calcs'!E84&amp;'Fuel adder inputs and calcs'!F84</f>
        <v>2023Q1</v>
      </c>
      <c r="D87" s="90" t="str">
        <f>B87&amp;" "&amp;INDEX('Fixed inputs'!$D$76:$D$79,MATCH(A87,rngFuels,0))</f>
        <v>NI Coal</v>
      </c>
      <c r="E87" s="63"/>
      <c r="G87" s="94" t="str">
        <f t="shared" si="9"/>
        <v>NI Coal</v>
      </c>
      <c r="H87" s="94" t="s">
        <v>22</v>
      </c>
      <c r="I87" s="95">
        <f ca="1">INDEX(rngFuelPricesDeterministic,MATCH($C87,'Commodity inputs and calcs'!$M$26:$M$77,0),MATCH($A87,'Commodity inputs and calcs'!$N$25:$Q$25,0))+'Fuel adder inputs and calcs'!Q84</f>
        <v>5.771946381506698</v>
      </c>
      <c r="J87" s="95"/>
      <c r="K87" s="94" t="s">
        <v>23</v>
      </c>
      <c r="L87" s="96">
        <v>1</v>
      </c>
      <c r="M87" s="147">
        <f>INDEX('Fixed inputs'!$G$8:$G$59,MATCH(C87,'Fixed inputs'!$D$8:$D$59,0))</f>
        <v>44927</v>
      </c>
      <c r="N87" s="147"/>
      <c r="O87" s="94" t="s">
        <v>24</v>
      </c>
      <c r="P87" s="94" t="s">
        <v>117</v>
      </c>
      <c r="Q87" s="94"/>
      <c r="R87" s="97" t="str">
        <f t="shared" si="2"/>
        <v>Quarterly Fuel Prices_2021_Update</v>
      </c>
      <c r="T87" s="103" t="s">
        <v>60</v>
      </c>
      <c r="U87" s="94" t="s">
        <v>86</v>
      </c>
      <c r="V87" s="94" t="s">
        <v>22</v>
      </c>
      <c r="W87" s="95">
        <f>INDEX(rngCarbonTaxDeterministic,MATCH($C87,'Commodity inputs and calcs'!$T$26:$T$77,0),MATCH($T87,'Commodity inputs and calcs'!$V$25:$X$25,0))</f>
        <v>8.4059999999999996E-2</v>
      </c>
      <c r="X87" s="95"/>
      <c r="Y87" s="94" t="s">
        <v>85</v>
      </c>
      <c r="Z87" s="96">
        <v>1</v>
      </c>
      <c r="AA87" s="147">
        <f t="shared" si="8"/>
        <v>44927</v>
      </c>
      <c r="AB87" s="147"/>
      <c r="AC87" s="94" t="s">
        <v>24</v>
      </c>
      <c r="AD87" s="94" t="s">
        <v>117</v>
      </c>
      <c r="AE87" s="94"/>
      <c r="AF87" s="97" t="str">
        <f t="shared" si="3"/>
        <v>Quarterly Fuel Prices_2021_Update</v>
      </c>
    </row>
    <row r="88" spans="1:32" x14ac:dyDescent="0.6">
      <c r="A88" s="90" t="str">
        <f>'Fuel adder inputs and calcs'!C85</f>
        <v>Coal</v>
      </c>
      <c r="B88" s="90" t="str">
        <f>'Fuel adder inputs and calcs'!D85</f>
        <v>NI</v>
      </c>
      <c r="C88" s="90" t="str">
        <f>'Fuel adder inputs and calcs'!E85&amp;'Fuel adder inputs and calcs'!F85</f>
        <v>2023Q2</v>
      </c>
      <c r="D88" s="90" t="str">
        <f>B88&amp;" "&amp;INDEX('Fixed inputs'!$D$76:$D$79,MATCH(A88,rngFuels,0))</f>
        <v>NI Coal</v>
      </c>
      <c r="E88" s="63"/>
      <c r="G88" s="94" t="str">
        <f t="shared" si="9"/>
        <v>NI Coal</v>
      </c>
      <c r="H88" s="94" t="s">
        <v>22</v>
      </c>
      <c r="I88" s="95">
        <f ca="1">INDEX(rngFuelPricesDeterministic,MATCH($C88,'Commodity inputs and calcs'!$M$26:$M$77,0),MATCH($A88,'Commodity inputs and calcs'!$N$25:$Q$25,0))+'Fuel adder inputs and calcs'!Q85</f>
        <v>5.771946381506698</v>
      </c>
      <c r="J88" s="95"/>
      <c r="K88" s="94" t="s">
        <v>23</v>
      </c>
      <c r="L88" s="96">
        <v>1</v>
      </c>
      <c r="M88" s="147">
        <f>INDEX('Fixed inputs'!$G$8:$G$59,MATCH(C88,'Fixed inputs'!$D$8:$D$59,0))</f>
        <v>45017</v>
      </c>
      <c r="N88" s="147"/>
      <c r="O88" s="94" t="s">
        <v>24</v>
      </c>
      <c r="P88" s="94" t="s">
        <v>117</v>
      </c>
      <c r="Q88" s="94"/>
      <c r="R88" s="97" t="str">
        <f t="shared" si="2"/>
        <v>Quarterly Fuel Prices_2021_Update</v>
      </c>
      <c r="T88" s="103" t="s">
        <v>60</v>
      </c>
      <c r="U88" s="94" t="s">
        <v>86</v>
      </c>
      <c r="V88" s="94" t="s">
        <v>22</v>
      </c>
      <c r="W88" s="95">
        <f>INDEX(rngCarbonTaxDeterministic,MATCH($C88,'Commodity inputs and calcs'!$T$26:$T$77,0),MATCH($T88,'Commodity inputs and calcs'!$V$25:$X$25,0))</f>
        <v>8.4059999999999996E-2</v>
      </c>
      <c r="X88" s="95"/>
      <c r="Y88" s="94" t="s">
        <v>85</v>
      </c>
      <c r="Z88" s="96">
        <v>1</v>
      </c>
      <c r="AA88" s="147">
        <f t="shared" si="8"/>
        <v>45017</v>
      </c>
      <c r="AB88" s="147"/>
      <c r="AC88" s="94" t="s">
        <v>24</v>
      </c>
      <c r="AD88" s="94" t="s">
        <v>117</v>
      </c>
      <c r="AE88" s="94"/>
      <c r="AF88" s="97" t="str">
        <f t="shared" si="3"/>
        <v>Quarterly Fuel Prices_2021_Update</v>
      </c>
    </row>
    <row r="89" spans="1:32" x14ac:dyDescent="0.6">
      <c r="A89" s="90" t="str">
        <f>'Fuel adder inputs and calcs'!C86</f>
        <v>Coal</v>
      </c>
      <c r="B89" s="90" t="str">
        <f>'Fuel adder inputs and calcs'!D86</f>
        <v>NI</v>
      </c>
      <c r="C89" s="90" t="str">
        <f>'Fuel adder inputs and calcs'!E86&amp;'Fuel adder inputs and calcs'!F86</f>
        <v>2023Q3</v>
      </c>
      <c r="D89" s="90" t="str">
        <f>B89&amp;" "&amp;INDEX('Fixed inputs'!$D$76:$D$79,MATCH(A89,rngFuels,0))</f>
        <v>NI Coal</v>
      </c>
      <c r="E89" s="63"/>
      <c r="G89" s="94" t="str">
        <f t="shared" si="9"/>
        <v>NI Coal</v>
      </c>
      <c r="H89" s="94" t="s">
        <v>22</v>
      </c>
      <c r="I89" s="95">
        <f ca="1">INDEX(rngFuelPricesDeterministic,MATCH($C89,'Commodity inputs and calcs'!$M$26:$M$77,0),MATCH($A89,'Commodity inputs and calcs'!$N$25:$Q$25,0))+'Fuel adder inputs and calcs'!Q86</f>
        <v>5.771946381506698</v>
      </c>
      <c r="J89" s="95"/>
      <c r="K89" s="94" t="s">
        <v>23</v>
      </c>
      <c r="L89" s="96">
        <v>1</v>
      </c>
      <c r="M89" s="147">
        <f>INDEX('Fixed inputs'!$G$8:$G$59,MATCH(C89,'Fixed inputs'!$D$8:$D$59,0))</f>
        <v>45108</v>
      </c>
      <c r="N89" s="147"/>
      <c r="O89" s="94" t="s">
        <v>24</v>
      </c>
      <c r="P89" s="94" t="s">
        <v>117</v>
      </c>
      <c r="Q89" s="94"/>
      <c r="R89" s="97" t="str">
        <f t="shared" si="2"/>
        <v>Quarterly Fuel Prices_2021_Update</v>
      </c>
      <c r="T89" s="103" t="s">
        <v>60</v>
      </c>
      <c r="U89" s="94" t="s">
        <v>86</v>
      </c>
      <c r="V89" s="94" t="s">
        <v>22</v>
      </c>
      <c r="W89" s="95">
        <f>INDEX(rngCarbonTaxDeterministic,MATCH($C89,'Commodity inputs and calcs'!$T$26:$T$77,0),MATCH($T89,'Commodity inputs and calcs'!$V$25:$X$25,0))</f>
        <v>8.4059999999999996E-2</v>
      </c>
      <c r="X89" s="95"/>
      <c r="Y89" s="94" t="s">
        <v>85</v>
      </c>
      <c r="Z89" s="96">
        <v>1</v>
      </c>
      <c r="AA89" s="147">
        <f t="shared" si="8"/>
        <v>45108</v>
      </c>
      <c r="AB89" s="147"/>
      <c r="AC89" s="94" t="s">
        <v>24</v>
      </c>
      <c r="AD89" s="94" t="s">
        <v>117</v>
      </c>
      <c r="AE89" s="94"/>
      <c r="AF89" s="97" t="str">
        <f t="shared" si="3"/>
        <v>Quarterly Fuel Prices_2021_Update</v>
      </c>
    </row>
    <row r="90" spans="1:32" x14ac:dyDescent="0.6">
      <c r="A90" s="90" t="str">
        <f>'Fuel adder inputs and calcs'!C87</f>
        <v>Coal</v>
      </c>
      <c r="B90" s="90" t="str">
        <f>'Fuel adder inputs and calcs'!D87</f>
        <v>NI</v>
      </c>
      <c r="C90" s="90" t="str">
        <f>'Fuel adder inputs and calcs'!E87&amp;'Fuel adder inputs and calcs'!F87</f>
        <v>2023Q4</v>
      </c>
      <c r="D90" s="90" t="str">
        <f>B90&amp;" "&amp;INDEX('Fixed inputs'!$D$76:$D$79,MATCH(A90,rngFuels,0))</f>
        <v>NI Coal</v>
      </c>
      <c r="E90" s="63"/>
      <c r="G90" s="94" t="str">
        <f t="shared" si="9"/>
        <v>NI Coal</v>
      </c>
      <c r="H90" s="94" t="s">
        <v>22</v>
      </c>
      <c r="I90" s="95">
        <f ca="1">INDEX(rngFuelPricesDeterministic,MATCH($C90,'Commodity inputs and calcs'!$M$26:$M$77,0),MATCH($A90,'Commodity inputs and calcs'!$N$25:$Q$25,0))+'Fuel adder inputs and calcs'!Q87</f>
        <v>5.771946381506698</v>
      </c>
      <c r="J90" s="95"/>
      <c r="K90" s="94" t="s">
        <v>23</v>
      </c>
      <c r="L90" s="96">
        <v>1</v>
      </c>
      <c r="M90" s="147">
        <f>INDEX('Fixed inputs'!$G$8:$G$59,MATCH(C90,'Fixed inputs'!$D$8:$D$59,0))</f>
        <v>45200</v>
      </c>
      <c r="N90" s="147"/>
      <c r="O90" s="94" t="s">
        <v>24</v>
      </c>
      <c r="P90" s="94" t="s">
        <v>117</v>
      </c>
      <c r="Q90" s="94"/>
      <c r="R90" s="97" t="str">
        <f t="shared" si="2"/>
        <v>Quarterly Fuel Prices_2021_Update</v>
      </c>
      <c r="T90" s="103" t="s">
        <v>60</v>
      </c>
      <c r="U90" s="94" t="s">
        <v>86</v>
      </c>
      <c r="V90" s="94" t="s">
        <v>22</v>
      </c>
      <c r="W90" s="95">
        <f>INDEX(rngCarbonTaxDeterministic,MATCH($C90,'Commodity inputs and calcs'!$T$26:$T$77,0),MATCH($T90,'Commodity inputs and calcs'!$V$25:$X$25,0))</f>
        <v>8.4059999999999996E-2</v>
      </c>
      <c r="X90" s="95"/>
      <c r="Y90" s="94" t="s">
        <v>85</v>
      </c>
      <c r="Z90" s="96">
        <v>1</v>
      </c>
      <c r="AA90" s="147">
        <f t="shared" si="8"/>
        <v>45200</v>
      </c>
      <c r="AB90" s="147"/>
      <c r="AC90" s="94" t="s">
        <v>24</v>
      </c>
      <c r="AD90" s="94" t="s">
        <v>117</v>
      </c>
      <c r="AE90" s="94"/>
      <c r="AF90" s="97" t="str">
        <f t="shared" si="3"/>
        <v>Quarterly Fuel Prices_2021_Update</v>
      </c>
    </row>
    <row r="91" spans="1:32" x14ac:dyDescent="0.6">
      <c r="A91" s="90" t="str">
        <f>'Fuel adder inputs and calcs'!C88</f>
        <v>Coal</v>
      </c>
      <c r="B91" s="90" t="str">
        <f>'Fuel adder inputs and calcs'!D88</f>
        <v>NI</v>
      </c>
      <c r="C91" s="90" t="str">
        <f>'Fuel adder inputs and calcs'!E88&amp;'Fuel adder inputs and calcs'!F88</f>
        <v>2024Q1</v>
      </c>
      <c r="D91" s="90" t="str">
        <f>B91&amp;" "&amp;INDEX('Fixed inputs'!$D$76:$D$79,MATCH(A91,rngFuels,0))</f>
        <v>NI Coal</v>
      </c>
      <c r="E91" s="63"/>
      <c r="G91" s="94" t="str">
        <f t="shared" ref="G91:G114" si="10">D91</f>
        <v>NI Coal</v>
      </c>
      <c r="H91" s="94" t="s">
        <v>22</v>
      </c>
      <c r="I91" s="95">
        <f ca="1">INDEX(rngFuelPricesDeterministic,MATCH($C91,'Commodity inputs and calcs'!$M$26:$M$77,0),MATCH($A91,'Commodity inputs and calcs'!$N$25:$Q$25,0))+'Fuel adder inputs and calcs'!Q88</f>
        <v>5.771946381506698</v>
      </c>
      <c r="J91" s="95"/>
      <c r="K91" s="94" t="s">
        <v>23</v>
      </c>
      <c r="L91" s="96">
        <v>1</v>
      </c>
      <c r="M91" s="147">
        <f>INDEX('Fixed inputs'!$G$8:$G$59,MATCH(C91,'Fixed inputs'!$D$8:$D$59,0))</f>
        <v>45292</v>
      </c>
      <c r="N91" s="147"/>
      <c r="O91" s="94" t="s">
        <v>24</v>
      </c>
      <c r="P91" s="94" t="s">
        <v>117</v>
      </c>
      <c r="Q91" s="94"/>
      <c r="R91" s="97" t="str">
        <f t="shared" si="2"/>
        <v>Quarterly Fuel Prices_2021_Update</v>
      </c>
      <c r="T91" s="103" t="s">
        <v>60</v>
      </c>
      <c r="U91" s="94" t="s">
        <v>86</v>
      </c>
      <c r="V91" s="94" t="s">
        <v>22</v>
      </c>
      <c r="W91" s="95">
        <f>INDEX(rngCarbonTaxDeterministic,MATCH($C91,'Commodity inputs and calcs'!$T$26:$T$77,0),MATCH($T91,'Commodity inputs and calcs'!$V$25:$X$25,0))</f>
        <v>8.4059999999999996E-2</v>
      </c>
      <c r="X91" s="95"/>
      <c r="Y91" s="94" t="s">
        <v>85</v>
      </c>
      <c r="Z91" s="96">
        <v>1</v>
      </c>
      <c r="AA91" s="147">
        <f t="shared" ref="AA91:AA114" si="11">AA39</f>
        <v>45292</v>
      </c>
      <c r="AB91" s="147"/>
      <c r="AC91" s="94" t="s">
        <v>24</v>
      </c>
      <c r="AD91" s="94" t="s">
        <v>117</v>
      </c>
      <c r="AE91" s="94"/>
      <c r="AF91" s="97" t="str">
        <f t="shared" si="3"/>
        <v>Quarterly Fuel Prices_2021_Update</v>
      </c>
    </row>
    <row r="92" spans="1:32" x14ac:dyDescent="0.6">
      <c r="A92" s="90" t="str">
        <f>'Fuel adder inputs and calcs'!C89</f>
        <v>Coal</v>
      </c>
      <c r="B92" s="90" t="str">
        <f>'Fuel adder inputs and calcs'!D89</f>
        <v>NI</v>
      </c>
      <c r="C92" s="90" t="str">
        <f>'Fuel adder inputs and calcs'!E89&amp;'Fuel adder inputs and calcs'!F89</f>
        <v>2024Q2</v>
      </c>
      <c r="D92" s="90" t="str">
        <f>B92&amp;" "&amp;INDEX('Fixed inputs'!$D$76:$D$79,MATCH(A92,rngFuels,0))</f>
        <v>NI Coal</v>
      </c>
      <c r="E92" s="63"/>
      <c r="G92" s="94" t="str">
        <f t="shared" si="10"/>
        <v>NI Coal</v>
      </c>
      <c r="H92" s="94" t="s">
        <v>22</v>
      </c>
      <c r="I92" s="95">
        <f ca="1">INDEX(rngFuelPricesDeterministic,MATCH($C92,'Commodity inputs and calcs'!$M$26:$M$77,0),MATCH($A92,'Commodity inputs and calcs'!$N$25:$Q$25,0))+'Fuel adder inputs and calcs'!Q89</f>
        <v>5.771946381506698</v>
      </c>
      <c r="J92" s="95"/>
      <c r="K92" s="94" t="s">
        <v>23</v>
      </c>
      <c r="L92" s="96">
        <v>1</v>
      </c>
      <c r="M92" s="147">
        <f>INDEX('Fixed inputs'!$G$8:$G$59,MATCH(C92,'Fixed inputs'!$D$8:$D$59,0))</f>
        <v>45383</v>
      </c>
      <c r="N92" s="147"/>
      <c r="O92" s="94" t="s">
        <v>24</v>
      </c>
      <c r="P92" s="94" t="s">
        <v>117</v>
      </c>
      <c r="Q92" s="94"/>
      <c r="R92" s="97" t="str">
        <f t="shared" si="2"/>
        <v>Quarterly Fuel Prices_2021_Update</v>
      </c>
      <c r="T92" s="103" t="s">
        <v>60</v>
      </c>
      <c r="U92" s="94" t="s">
        <v>86</v>
      </c>
      <c r="V92" s="94" t="s">
        <v>22</v>
      </c>
      <c r="W92" s="95">
        <f>INDEX(rngCarbonTaxDeterministic,MATCH($C92,'Commodity inputs and calcs'!$T$26:$T$77,0),MATCH($T92,'Commodity inputs and calcs'!$V$25:$X$25,0))</f>
        <v>8.4059999999999996E-2</v>
      </c>
      <c r="X92" s="95"/>
      <c r="Y92" s="94" t="s">
        <v>85</v>
      </c>
      <c r="Z92" s="96">
        <v>1</v>
      </c>
      <c r="AA92" s="147">
        <f t="shared" si="11"/>
        <v>45383</v>
      </c>
      <c r="AB92" s="147"/>
      <c r="AC92" s="94" t="s">
        <v>24</v>
      </c>
      <c r="AD92" s="94" t="s">
        <v>117</v>
      </c>
      <c r="AE92" s="94"/>
      <c r="AF92" s="97" t="str">
        <f t="shared" si="3"/>
        <v>Quarterly Fuel Prices_2021_Update</v>
      </c>
    </row>
    <row r="93" spans="1:32" x14ac:dyDescent="0.6">
      <c r="A93" s="90" t="str">
        <f>'Fuel adder inputs and calcs'!C90</f>
        <v>Coal</v>
      </c>
      <c r="B93" s="90" t="str">
        <f>'Fuel adder inputs and calcs'!D90</f>
        <v>NI</v>
      </c>
      <c r="C93" s="90" t="str">
        <f>'Fuel adder inputs and calcs'!E90&amp;'Fuel adder inputs and calcs'!F90</f>
        <v>2024Q3</v>
      </c>
      <c r="D93" s="90" t="str">
        <f>B93&amp;" "&amp;INDEX('Fixed inputs'!$D$76:$D$79,MATCH(A93,rngFuels,0))</f>
        <v>NI Coal</v>
      </c>
      <c r="E93" s="63"/>
      <c r="G93" s="94" t="str">
        <f t="shared" si="10"/>
        <v>NI Coal</v>
      </c>
      <c r="H93" s="94" t="s">
        <v>22</v>
      </c>
      <c r="I93" s="95">
        <f ca="1">INDEX(rngFuelPricesDeterministic,MATCH($C93,'Commodity inputs and calcs'!$M$26:$M$77,0),MATCH($A93,'Commodity inputs and calcs'!$N$25:$Q$25,0))+'Fuel adder inputs and calcs'!Q90</f>
        <v>5.771946381506698</v>
      </c>
      <c r="J93" s="95"/>
      <c r="K93" s="94" t="s">
        <v>23</v>
      </c>
      <c r="L93" s="96">
        <v>1</v>
      </c>
      <c r="M93" s="147">
        <f>INDEX('Fixed inputs'!$G$8:$G$59,MATCH(C93,'Fixed inputs'!$D$8:$D$59,0))</f>
        <v>45474</v>
      </c>
      <c r="N93" s="147"/>
      <c r="O93" s="94" t="s">
        <v>24</v>
      </c>
      <c r="P93" s="94" t="s">
        <v>117</v>
      </c>
      <c r="Q93" s="94"/>
      <c r="R93" s="97" t="str">
        <f t="shared" si="2"/>
        <v>Quarterly Fuel Prices_2021_Update</v>
      </c>
      <c r="T93" s="103" t="s">
        <v>60</v>
      </c>
      <c r="U93" s="94" t="s">
        <v>86</v>
      </c>
      <c r="V93" s="94" t="s">
        <v>22</v>
      </c>
      <c r="W93" s="95">
        <f>INDEX(rngCarbonTaxDeterministic,MATCH($C93,'Commodity inputs and calcs'!$T$26:$T$77,0),MATCH($T93,'Commodity inputs and calcs'!$V$25:$X$25,0))</f>
        <v>8.4059999999999996E-2</v>
      </c>
      <c r="X93" s="95"/>
      <c r="Y93" s="94" t="s">
        <v>85</v>
      </c>
      <c r="Z93" s="96">
        <v>1</v>
      </c>
      <c r="AA93" s="147">
        <f t="shared" si="11"/>
        <v>45474</v>
      </c>
      <c r="AB93" s="147"/>
      <c r="AC93" s="94" t="s">
        <v>24</v>
      </c>
      <c r="AD93" s="94" t="s">
        <v>117</v>
      </c>
      <c r="AE93" s="94"/>
      <c r="AF93" s="97" t="str">
        <f t="shared" si="3"/>
        <v>Quarterly Fuel Prices_2021_Update</v>
      </c>
    </row>
    <row r="94" spans="1:32" x14ac:dyDescent="0.6">
      <c r="A94" s="90" t="str">
        <f>'Fuel adder inputs and calcs'!C91</f>
        <v>Coal</v>
      </c>
      <c r="B94" s="90" t="str">
        <f>'Fuel adder inputs and calcs'!D91</f>
        <v>NI</v>
      </c>
      <c r="C94" s="90" t="str">
        <f>'Fuel adder inputs and calcs'!E91&amp;'Fuel adder inputs and calcs'!F91</f>
        <v>2024Q4</v>
      </c>
      <c r="D94" s="90" t="str">
        <f>B94&amp;" "&amp;INDEX('Fixed inputs'!$D$76:$D$79,MATCH(A94,rngFuels,0))</f>
        <v>NI Coal</v>
      </c>
      <c r="E94" s="63"/>
      <c r="G94" s="94" t="str">
        <f t="shared" si="10"/>
        <v>NI Coal</v>
      </c>
      <c r="H94" s="94" t="s">
        <v>22</v>
      </c>
      <c r="I94" s="95">
        <f ca="1">INDEX(rngFuelPricesDeterministic,MATCH($C94,'Commodity inputs and calcs'!$M$26:$M$77,0),MATCH($A94,'Commodity inputs and calcs'!$N$25:$Q$25,0))+'Fuel adder inputs and calcs'!Q91</f>
        <v>5.771946381506698</v>
      </c>
      <c r="J94" s="95"/>
      <c r="K94" s="94" t="s">
        <v>23</v>
      </c>
      <c r="L94" s="96">
        <v>1</v>
      </c>
      <c r="M94" s="147">
        <f>INDEX('Fixed inputs'!$G$8:$G$59,MATCH(C94,'Fixed inputs'!$D$8:$D$59,0))</f>
        <v>45566</v>
      </c>
      <c r="N94" s="147"/>
      <c r="O94" s="94" t="s">
        <v>24</v>
      </c>
      <c r="P94" s="94" t="s">
        <v>117</v>
      </c>
      <c r="Q94" s="94"/>
      <c r="R94" s="97" t="str">
        <f t="shared" si="2"/>
        <v>Quarterly Fuel Prices_2021_Update</v>
      </c>
      <c r="T94" s="103" t="s">
        <v>60</v>
      </c>
      <c r="U94" s="94" t="s">
        <v>86</v>
      </c>
      <c r="V94" s="94" t="s">
        <v>22</v>
      </c>
      <c r="W94" s="95">
        <f>INDEX(rngCarbonTaxDeterministic,MATCH($C94,'Commodity inputs and calcs'!$T$26:$T$77,0),MATCH($T94,'Commodity inputs and calcs'!$V$25:$X$25,0))</f>
        <v>8.4059999999999996E-2</v>
      </c>
      <c r="X94" s="95"/>
      <c r="Y94" s="94" t="s">
        <v>85</v>
      </c>
      <c r="Z94" s="96">
        <v>1</v>
      </c>
      <c r="AA94" s="147">
        <f t="shared" si="11"/>
        <v>45566</v>
      </c>
      <c r="AB94" s="147"/>
      <c r="AC94" s="94" t="s">
        <v>24</v>
      </c>
      <c r="AD94" s="94" t="s">
        <v>117</v>
      </c>
      <c r="AE94" s="94"/>
      <c r="AF94" s="97" t="str">
        <f t="shared" si="3"/>
        <v>Quarterly Fuel Prices_2021_Update</v>
      </c>
    </row>
    <row r="95" spans="1:32" x14ac:dyDescent="0.6">
      <c r="A95" s="90" t="str">
        <f>'Fuel adder inputs and calcs'!C92</f>
        <v>Coal</v>
      </c>
      <c r="B95" s="90" t="str">
        <f>'Fuel adder inputs and calcs'!D92</f>
        <v>NI</v>
      </c>
      <c r="C95" s="90" t="str">
        <f>'Fuel adder inputs and calcs'!E92&amp;'Fuel adder inputs and calcs'!F92</f>
        <v>2025Q1</v>
      </c>
      <c r="D95" s="90" t="str">
        <f>B95&amp;" "&amp;INDEX('Fixed inputs'!$D$76:$D$79,MATCH(A95,rngFuels,0))</f>
        <v>NI Coal</v>
      </c>
      <c r="E95" s="63"/>
      <c r="G95" s="94" t="str">
        <f t="shared" si="10"/>
        <v>NI Coal</v>
      </c>
      <c r="H95" s="94" t="s">
        <v>22</v>
      </c>
      <c r="I95" s="95">
        <f ca="1">INDEX(rngFuelPricesDeterministic,MATCH($C95,'Commodity inputs and calcs'!$M$26:$M$77,0),MATCH($A95,'Commodity inputs and calcs'!$N$25:$Q$25,0))+'Fuel adder inputs and calcs'!Q92</f>
        <v>5.771946381506698</v>
      </c>
      <c r="J95" s="95"/>
      <c r="K95" s="94" t="s">
        <v>23</v>
      </c>
      <c r="L95" s="96">
        <v>1</v>
      </c>
      <c r="M95" s="147">
        <f>INDEX('Fixed inputs'!$G$8:$G$59,MATCH(C95,'Fixed inputs'!$D$8:$D$59,0))</f>
        <v>45658</v>
      </c>
      <c r="N95" s="147"/>
      <c r="O95" s="94" t="s">
        <v>24</v>
      </c>
      <c r="P95" s="94" t="s">
        <v>117</v>
      </c>
      <c r="Q95" s="94"/>
      <c r="R95" s="97" t="str">
        <f t="shared" si="2"/>
        <v>Quarterly Fuel Prices_2021_Update</v>
      </c>
      <c r="T95" s="103" t="s">
        <v>60</v>
      </c>
      <c r="U95" s="94" t="s">
        <v>86</v>
      </c>
      <c r="V95" s="94" t="s">
        <v>22</v>
      </c>
      <c r="W95" s="95">
        <f>INDEX(rngCarbonTaxDeterministic,MATCH($C95,'Commodity inputs and calcs'!$T$26:$T$77,0),MATCH($T95,'Commodity inputs and calcs'!$V$25:$X$25,0))</f>
        <v>8.4059999999999996E-2</v>
      </c>
      <c r="X95" s="95"/>
      <c r="Y95" s="94" t="s">
        <v>85</v>
      </c>
      <c r="Z95" s="96">
        <v>1</v>
      </c>
      <c r="AA95" s="147">
        <f t="shared" si="11"/>
        <v>45658</v>
      </c>
      <c r="AB95" s="147"/>
      <c r="AC95" s="94" t="s">
        <v>24</v>
      </c>
      <c r="AD95" s="94" t="s">
        <v>117</v>
      </c>
      <c r="AE95" s="94"/>
      <c r="AF95" s="97" t="str">
        <f t="shared" si="3"/>
        <v>Quarterly Fuel Prices_2021_Update</v>
      </c>
    </row>
    <row r="96" spans="1:32" x14ac:dyDescent="0.6">
      <c r="A96" s="90" t="str">
        <f>'Fuel adder inputs and calcs'!C93</f>
        <v>Coal</v>
      </c>
      <c r="B96" s="90" t="str">
        <f>'Fuel adder inputs and calcs'!D93</f>
        <v>NI</v>
      </c>
      <c r="C96" s="90" t="str">
        <f>'Fuel adder inputs and calcs'!E93&amp;'Fuel adder inputs and calcs'!F93</f>
        <v>2025Q2</v>
      </c>
      <c r="D96" s="90" t="str">
        <f>B96&amp;" "&amp;INDEX('Fixed inputs'!$D$76:$D$79,MATCH(A96,rngFuels,0))</f>
        <v>NI Coal</v>
      </c>
      <c r="E96" s="63"/>
      <c r="G96" s="94" t="str">
        <f t="shared" si="10"/>
        <v>NI Coal</v>
      </c>
      <c r="H96" s="94" t="s">
        <v>22</v>
      </c>
      <c r="I96" s="95">
        <f ca="1">INDEX(rngFuelPricesDeterministic,MATCH($C96,'Commodity inputs and calcs'!$M$26:$M$77,0),MATCH($A96,'Commodity inputs and calcs'!$N$25:$Q$25,0))+'Fuel adder inputs and calcs'!Q93</f>
        <v>5.771946381506698</v>
      </c>
      <c r="J96" s="95"/>
      <c r="K96" s="94" t="s">
        <v>23</v>
      </c>
      <c r="L96" s="96">
        <v>1</v>
      </c>
      <c r="M96" s="147">
        <f>INDEX('Fixed inputs'!$G$8:$G$59,MATCH(C96,'Fixed inputs'!$D$8:$D$59,0))</f>
        <v>45748</v>
      </c>
      <c r="N96" s="147"/>
      <c r="O96" s="94" t="s">
        <v>24</v>
      </c>
      <c r="P96" s="94" t="s">
        <v>117</v>
      </c>
      <c r="Q96" s="94"/>
      <c r="R96" s="97" t="str">
        <f t="shared" si="2"/>
        <v>Quarterly Fuel Prices_2021_Update</v>
      </c>
      <c r="T96" s="103" t="s">
        <v>60</v>
      </c>
      <c r="U96" s="94" t="s">
        <v>86</v>
      </c>
      <c r="V96" s="94" t="s">
        <v>22</v>
      </c>
      <c r="W96" s="95">
        <f>INDEX(rngCarbonTaxDeterministic,MATCH($C96,'Commodity inputs and calcs'!$T$26:$T$77,0),MATCH($T96,'Commodity inputs and calcs'!$V$25:$X$25,0))</f>
        <v>8.4059999999999996E-2</v>
      </c>
      <c r="X96" s="95"/>
      <c r="Y96" s="94" t="s">
        <v>85</v>
      </c>
      <c r="Z96" s="96">
        <v>1</v>
      </c>
      <c r="AA96" s="147">
        <f t="shared" si="11"/>
        <v>45748</v>
      </c>
      <c r="AB96" s="147"/>
      <c r="AC96" s="94" t="s">
        <v>24</v>
      </c>
      <c r="AD96" s="94" t="s">
        <v>117</v>
      </c>
      <c r="AE96" s="94"/>
      <c r="AF96" s="97" t="str">
        <f t="shared" si="3"/>
        <v>Quarterly Fuel Prices_2021_Update</v>
      </c>
    </row>
    <row r="97" spans="1:32" x14ac:dyDescent="0.6">
      <c r="A97" s="90" t="str">
        <f>'Fuel adder inputs and calcs'!C94</f>
        <v>Coal</v>
      </c>
      <c r="B97" s="90" t="str">
        <f>'Fuel adder inputs and calcs'!D94</f>
        <v>NI</v>
      </c>
      <c r="C97" s="90" t="str">
        <f>'Fuel adder inputs and calcs'!E94&amp;'Fuel adder inputs and calcs'!F94</f>
        <v>2025Q3</v>
      </c>
      <c r="D97" s="90" t="str">
        <f>B97&amp;" "&amp;INDEX('Fixed inputs'!$D$76:$D$79,MATCH(A97,rngFuels,0))</f>
        <v>NI Coal</v>
      </c>
      <c r="E97" s="63"/>
      <c r="G97" s="94" t="str">
        <f t="shared" si="10"/>
        <v>NI Coal</v>
      </c>
      <c r="H97" s="94" t="s">
        <v>22</v>
      </c>
      <c r="I97" s="95">
        <f ca="1">INDEX(rngFuelPricesDeterministic,MATCH($C97,'Commodity inputs and calcs'!$M$26:$M$77,0),MATCH($A97,'Commodity inputs and calcs'!$N$25:$Q$25,0))+'Fuel adder inputs and calcs'!Q94</f>
        <v>5.771946381506698</v>
      </c>
      <c r="J97" s="95"/>
      <c r="K97" s="94" t="s">
        <v>23</v>
      </c>
      <c r="L97" s="96">
        <v>1</v>
      </c>
      <c r="M97" s="147">
        <f>INDEX('Fixed inputs'!$G$8:$G$59,MATCH(C97,'Fixed inputs'!$D$8:$D$59,0))</f>
        <v>45839</v>
      </c>
      <c r="N97" s="147"/>
      <c r="O97" s="94" t="s">
        <v>24</v>
      </c>
      <c r="P97" s="94" t="s">
        <v>117</v>
      </c>
      <c r="Q97" s="94"/>
      <c r="R97" s="97" t="str">
        <f t="shared" si="2"/>
        <v>Quarterly Fuel Prices_2021_Update</v>
      </c>
      <c r="T97" s="103" t="s">
        <v>60</v>
      </c>
      <c r="U97" s="94" t="s">
        <v>86</v>
      </c>
      <c r="V97" s="94" t="s">
        <v>22</v>
      </c>
      <c r="W97" s="95">
        <f>INDEX(rngCarbonTaxDeterministic,MATCH($C97,'Commodity inputs and calcs'!$T$26:$T$77,0),MATCH($T97,'Commodity inputs and calcs'!$V$25:$X$25,0))</f>
        <v>8.4059999999999996E-2</v>
      </c>
      <c r="X97" s="95"/>
      <c r="Y97" s="94" t="s">
        <v>85</v>
      </c>
      <c r="Z97" s="96">
        <v>1</v>
      </c>
      <c r="AA97" s="147">
        <f t="shared" si="11"/>
        <v>45839</v>
      </c>
      <c r="AB97" s="147"/>
      <c r="AC97" s="94" t="s">
        <v>24</v>
      </c>
      <c r="AD97" s="94" t="s">
        <v>117</v>
      </c>
      <c r="AE97" s="94"/>
      <c r="AF97" s="97" t="str">
        <f t="shared" si="3"/>
        <v>Quarterly Fuel Prices_2021_Update</v>
      </c>
    </row>
    <row r="98" spans="1:32" x14ac:dyDescent="0.6">
      <c r="A98" s="90" t="str">
        <f>'Fuel adder inputs and calcs'!C95</f>
        <v>Coal</v>
      </c>
      <c r="B98" s="90" t="str">
        <f>'Fuel adder inputs and calcs'!D95</f>
        <v>NI</v>
      </c>
      <c r="C98" s="90" t="str">
        <f>'Fuel adder inputs and calcs'!E95&amp;'Fuel adder inputs and calcs'!F95</f>
        <v>2025Q4</v>
      </c>
      <c r="D98" s="90" t="str">
        <f>B98&amp;" "&amp;INDEX('Fixed inputs'!$D$76:$D$79,MATCH(A98,rngFuels,0))</f>
        <v>NI Coal</v>
      </c>
      <c r="E98" s="63"/>
      <c r="G98" s="94" t="str">
        <f t="shared" si="10"/>
        <v>NI Coal</v>
      </c>
      <c r="H98" s="94" t="s">
        <v>22</v>
      </c>
      <c r="I98" s="95">
        <f ca="1">INDEX(rngFuelPricesDeterministic,MATCH($C98,'Commodity inputs and calcs'!$M$26:$M$77,0),MATCH($A98,'Commodity inputs and calcs'!$N$25:$Q$25,0))+'Fuel adder inputs and calcs'!Q95</f>
        <v>5.771946381506698</v>
      </c>
      <c r="J98" s="95"/>
      <c r="K98" s="94" t="s">
        <v>23</v>
      </c>
      <c r="L98" s="96">
        <v>1</v>
      </c>
      <c r="M98" s="147">
        <f>INDEX('Fixed inputs'!$G$8:$G$59,MATCH(C98,'Fixed inputs'!$D$8:$D$59,0))</f>
        <v>45931</v>
      </c>
      <c r="N98" s="147"/>
      <c r="O98" s="94" t="s">
        <v>24</v>
      </c>
      <c r="P98" s="94" t="s">
        <v>117</v>
      </c>
      <c r="Q98" s="94"/>
      <c r="R98" s="97" t="str">
        <f t="shared" ref="R98:R114" si="12">$H$6</f>
        <v>Quarterly Fuel Prices_2021_Update</v>
      </c>
      <c r="T98" s="103" t="s">
        <v>60</v>
      </c>
      <c r="U98" s="94" t="s">
        <v>86</v>
      </c>
      <c r="V98" s="94" t="s">
        <v>22</v>
      </c>
      <c r="W98" s="95">
        <f>INDEX(rngCarbonTaxDeterministic,MATCH($C98,'Commodity inputs and calcs'!$T$26:$T$77,0),MATCH($T98,'Commodity inputs and calcs'!$V$25:$X$25,0))</f>
        <v>8.4059999999999996E-2</v>
      </c>
      <c r="X98" s="95"/>
      <c r="Y98" s="94" t="s">
        <v>85</v>
      </c>
      <c r="Z98" s="96">
        <v>1</v>
      </c>
      <c r="AA98" s="147">
        <f t="shared" si="11"/>
        <v>45931</v>
      </c>
      <c r="AB98" s="147"/>
      <c r="AC98" s="94" t="s">
        <v>24</v>
      </c>
      <c r="AD98" s="94" t="s">
        <v>117</v>
      </c>
      <c r="AE98" s="94"/>
      <c r="AF98" s="97" t="str">
        <f t="shared" si="3"/>
        <v>Quarterly Fuel Prices_2021_Update</v>
      </c>
    </row>
    <row r="99" spans="1:32" x14ac:dyDescent="0.6">
      <c r="A99" s="90" t="str">
        <f>'Fuel adder inputs and calcs'!C96</f>
        <v>Coal</v>
      </c>
      <c r="B99" s="90" t="str">
        <f>'Fuel adder inputs and calcs'!D96</f>
        <v>NI</v>
      </c>
      <c r="C99" s="90" t="str">
        <f>'Fuel adder inputs and calcs'!E96&amp;'Fuel adder inputs and calcs'!F96</f>
        <v>2026Q1</v>
      </c>
      <c r="D99" s="90" t="str">
        <f>B99&amp;" "&amp;INDEX('Fixed inputs'!$D$76:$D$79,MATCH(A99,rngFuels,0))</f>
        <v>NI Coal</v>
      </c>
      <c r="E99" s="63"/>
      <c r="G99" s="94" t="str">
        <f t="shared" si="10"/>
        <v>NI Coal</v>
      </c>
      <c r="H99" s="94" t="s">
        <v>22</v>
      </c>
      <c r="I99" s="95">
        <f ca="1">INDEX(rngFuelPricesDeterministic,MATCH($C99,'Commodity inputs and calcs'!$M$26:$M$77,0),MATCH($A99,'Commodity inputs and calcs'!$N$25:$Q$25,0))+'Fuel adder inputs and calcs'!Q96</f>
        <v>5.771946381506698</v>
      </c>
      <c r="J99" s="95"/>
      <c r="K99" s="94" t="s">
        <v>23</v>
      </c>
      <c r="L99" s="96">
        <v>1</v>
      </c>
      <c r="M99" s="147">
        <f>INDEX('Fixed inputs'!$G$8:$G$59,MATCH(C99,'Fixed inputs'!$D$8:$D$59,0))</f>
        <v>46023</v>
      </c>
      <c r="N99" s="147"/>
      <c r="O99" s="94" t="s">
        <v>24</v>
      </c>
      <c r="P99" s="94" t="s">
        <v>117</v>
      </c>
      <c r="Q99" s="94"/>
      <c r="R99" s="97" t="str">
        <f t="shared" si="12"/>
        <v>Quarterly Fuel Prices_2021_Update</v>
      </c>
      <c r="T99" s="103" t="s">
        <v>60</v>
      </c>
      <c r="U99" s="94" t="s">
        <v>86</v>
      </c>
      <c r="V99" s="94" t="s">
        <v>22</v>
      </c>
      <c r="W99" s="95">
        <f>INDEX(rngCarbonTaxDeterministic,MATCH($C99,'Commodity inputs and calcs'!$T$26:$T$77,0),MATCH($T99,'Commodity inputs and calcs'!$V$25:$X$25,0))</f>
        <v>8.4059999999999996E-2</v>
      </c>
      <c r="X99" s="95"/>
      <c r="Y99" s="94" t="s">
        <v>85</v>
      </c>
      <c r="Z99" s="96">
        <v>1</v>
      </c>
      <c r="AA99" s="147">
        <f t="shared" si="11"/>
        <v>46023</v>
      </c>
      <c r="AB99" s="147"/>
      <c r="AC99" s="94" t="s">
        <v>24</v>
      </c>
      <c r="AD99" s="94" t="s">
        <v>117</v>
      </c>
      <c r="AE99" s="94"/>
      <c r="AF99" s="97" t="str">
        <f t="shared" si="3"/>
        <v>Quarterly Fuel Prices_2021_Update</v>
      </c>
    </row>
    <row r="100" spans="1:32" x14ac:dyDescent="0.6">
      <c r="A100" s="90" t="str">
        <f>'Fuel adder inputs and calcs'!C97</f>
        <v>Coal</v>
      </c>
      <c r="B100" s="90" t="str">
        <f>'Fuel adder inputs and calcs'!D97</f>
        <v>NI</v>
      </c>
      <c r="C100" s="90" t="str">
        <f>'Fuel adder inputs and calcs'!E97&amp;'Fuel adder inputs and calcs'!F97</f>
        <v>2026Q2</v>
      </c>
      <c r="D100" s="90" t="str">
        <f>B100&amp;" "&amp;INDEX('Fixed inputs'!$D$76:$D$79,MATCH(A100,rngFuels,0))</f>
        <v>NI Coal</v>
      </c>
      <c r="E100" s="63"/>
      <c r="G100" s="94" t="str">
        <f t="shared" si="10"/>
        <v>NI Coal</v>
      </c>
      <c r="H100" s="94" t="s">
        <v>22</v>
      </c>
      <c r="I100" s="95">
        <f ca="1">INDEX(rngFuelPricesDeterministic,MATCH($C100,'Commodity inputs and calcs'!$M$26:$M$77,0),MATCH($A100,'Commodity inputs and calcs'!$N$25:$Q$25,0))+'Fuel adder inputs and calcs'!Q97</f>
        <v>5.771946381506698</v>
      </c>
      <c r="J100" s="95"/>
      <c r="K100" s="94" t="s">
        <v>23</v>
      </c>
      <c r="L100" s="96">
        <v>1</v>
      </c>
      <c r="M100" s="147">
        <f>INDEX('Fixed inputs'!$G$8:$G$59,MATCH(C100,'Fixed inputs'!$D$8:$D$59,0))</f>
        <v>46113</v>
      </c>
      <c r="N100" s="147"/>
      <c r="O100" s="94" t="s">
        <v>24</v>
      </c>
      <c r="P100" s="94" t="s">
        <v>117</v>
      </c>
      <c r="Q100" s="94"/>
      <c r="R100" s="97" t="str">
        <f t="shared" si="12"/>
        <v>Quarterly Fuel Prices_2021_Update</v>
      </c>
      <c r="T100" s="103" t="s">
        <v>60</v>
      </c>
      <c r="U100" s="94" t="s">
        <v>86</v>
      </c>
      <c r="V100" s="94" t="s">
        <v>22</v>
      </c>
      <c r="W100" s="95">
        <f>INDEX(rngCarbonTaxDeterministic,MATCH($C100,'Commodity inputs and calcs'!$T$26:$T$77,0),MATCH($T100,'Commodity inputs and calcs'!$V$25:$X$25,0))</f>
        <v>8.4059999999999996E-2</v>
      </c>
      <c r="X100" s="95"/>
      <c r="Y100" s="94" t="s">
        <v>85</v>
      </c>
      <c r="Z100" s="96">
        <v>1</v>
      </c>
      <c r="AA100" s="147">
        <f t="shared" si="11"/>
        <v>46113</v>
      </c>
      <c r="AB100" s="147"/>
      <c r="AC100" s="94" t="s">
        <v>24</v>
      </c>
      <c r="AD100" s="94" t="s">
        <v>117</v>
      </c>
      <c r="AE100" s="94"/>
      <c r="AF100" s="97" t="str">
        <f t="shared" si="3"/>
        <v>Quarterly Fuel Prices_2021_Update</v>
      </c>
    </row>
    <row r="101" spans="1:32" x14ac:dyDescent="0.6">
      <c r="A101" s="90" t="str">
        <f>'Fuel adder inputs and calcs'!C98</f>
        <v>Coal</v>
      </c>
      <c r="B101" s="90" t="str">
        <f>'Fuel adder inputs and calcs'!D98</f>
        <v>NI</v>
      </c>
      <c r="C101" s="90" t="str">
        <f>'Fuel adder inputs and calcs'!E98&amp;'Fuel adder inputs and calcs'!F98</f>
        <v>2026Q3</v>
      </c>
      <c r="D101" s="90" t="str">
        <f>B101&amp;" "&amp;INDEX('Fixed inputs'!$D$76:$D$79,MATCH(A101,rngFuels,0))</f>
        <v>NI Coal</v>
      </c>
      <c r="E101" s="63"/>
      <c r="G101" s="94" t="str">
        <f t="shared" si="10"/>
        <v>NI Coal</v>
      </c>
      <c r="H101" s="94" t="s">
        <v>22</v>
      </c>
      <c r="I101" s="95">
        <f ca="1">INDEX(rngFuelPricesDeterministic,MATCH($C101,'Commodity inputs and calcs'!$M$26:$M$77,0),MATCH($A101,'Commodity inputs and calcs'!$N$25:$Q$25,0))+'Fuel adder inputs and calcs'!Q98</f>
        <v>5.771946381506698</v>
      </c>
      <c r="J101" s="95"/>
      <c r="K101" s="94" t="s">
        <v>23</v>
      </c>
      <c r="L101" s="96">
        <v>1</v>
      </c>
      <c r="M101" s="147">
        <f>INDEX('Fixed inputs'!$G$8:$G$59,MATCH(C101,'Fixed inputs'!$D$8:$D$59,0))</f>
        <v>46204</v>
      </c>
      <c r="N101" s="147"/>
      <c r="O101" s="94" t="s">
        <v>24</v>
      </c>
      <c r="P101" s="94" t="s">
        <v>117</v>
      </c>
      <c r="Q101" s="94"/>
      <c r="R101" s="97" t="str">
        <f t="shared" si="12"/>
        <v>Quarterly Fuel Prices_2021_Update</v>
      </c>
      <c r="T101" s="103" t="s">
        <v>60</v>
      </c>
      <c r="U101" s="94" t="s">
        <v>86</v>
      </c>
      <c r="V101" s="94" t="s">
        <v>22</v>
      </c>
      <c r="W101" s="95">
        <f>INDEX(rngCarbonTaxDeterministic,MATCH($C101,'Commodity inputs and calcs'!$T$26:$T$77,0),MATCH($T101,'Commodity inputs and calcs'!$V$25:$X$25,0))</f>
        <v>8.4059999999999996E-2</v>
      </c>
      <c r="X101" s="95"/>
      <c r="Y101" s="94" t="s">
        <v>85</v>
      </c>
      <c r="Z101" s="96">
        <v>1</v>
      </c>
      <c r="AA101" s="147">
        <f t="shared" si="11"/>
        <v>46204</v>
      </c>
      <c r="AB101" s="147"/>
      <c r="AC101" s="94" t="s">
        <v>24</v>
      </c>
      <c r="AD101" s="94" t="s">
        <v>117</v>
      </c>
      <c r="AE101" s="94"/>
      <c r="AF101" s="97" t="str">
        <f t="shared" si="3"/>
        <v>Quarterly Fuel Prices_2021_Update</v>
      </c>
    </row>
    <row r="102" spans="1:32" x14ac:dyDescent="0.6">
      <c r="A102" s="90" t="str">
        <f>'Fuel adder inputs and calcs'!C99</f>
        <v>Coal</v>
      </c>
      <c r="B102" s="90" t="str">
        <f>'Fuel adder inputs and calcs'!D99</f>
        <v>NI</v>
      </c>
      <c r="C102" s="90" t="str">
        <f>'Fuel adder inputs and calcs'!E99&amp;'Fuel adder inputs and calcs'!F99</f>
        <v>2026Q4</v>
      </c>
      <c r="D102" s="90" t="str">
        <f>B102&amp;" "&amp;INDEX('Fixed inputs'!$D$76:$D$79,MATCH(A102,rngFuels,0))</f>
        <v>NI Coal</v>
      </c>
      <c r="E102" s="63"/>
      <c r="G102" s="94" t="str">
        <f t="shared" si="10"/>
        <v>NI Coal</v>
      </c>
      <c r="H102" s="94" t="s">
        <v>22</v>
      </c>
      <c r="I102" s="95">
        <f ca="1">INDEX(rngFuelPricesDeterministic,MATCH($C102,'Commodity inputs and calcs'!$M$26:$M$77,0),MATCH($A102,'Commodity inputs and calcs'!$N$25:$Q$25,0))+'Fuel adder inputs and calcs'!Q99</f>
        <v>5.771946381506698</v>
      </c>
      <c r="J102" s="95"/>
      <c r="K102" s="94" t="s">
        <v>23</v>
      </c>
      <c r="L102" s="96">
        <v>1</v>
      </c>
      <c r="M102" s="147">
        <f>INDEX('Fixed inputs'!$G$8:$G$59,MATCH(C102,'Fixed inputs'!$D$8:$D$59,0))</f>
        <v>46296</v>
      </c>
      <c r="N102" s="147"/>
      <c r="O102" s="94" t="s">
        <v>24</v>
      </c>
      <c r="P102" s="94" t="s">
        <v>117</v>
      </c>
      <c r="Q102" s="94"/>
      <c r="R102" s="97" t="str">
        <f t="shared" si="12"/>
        <v>Quarterly Fuel Prices_2021_Update</v>
      </c>
      <c r="T102" s="103" t="s">
        <v>60</v>
      </c>
      <c r="U102" s="94" t="s">
        <v>86</v>
      </c>
      <c r="V102" s="94" t="s">
        <v>22</v>
      </c>
      <c r="W102" s="95">
        <f>INDEX(rngCarbonTaxDeterministic,MATCH($C102,'Commodity inputs and calcs'!$T$26:$T$77,0),MATCH($T102,'Commodity inputs and calcs'!$V$25:$X$25,0))</f>
        <v>8.4059999999999996E-2</v>
      </c>
      <c r="X102" s="95"/>
      <c r="Y102" s="94" t="s">
        <v>85</v>
      </c>
      <c r="Z102" s="96">
        <v>1</v>
      </c>
      <c r="AA102" s="147">
        <f t="shared" si="11"/>
        <v>46296</v>
      </c>
      <c r="AB102" s="147"/>
      <c r="AC102" s="94" t="s">
        <v>24</v>
      </c>
      <c r="AD102" s="94" t="s">
        <v>117</v>
      </c>
      <c r="AE102" s="94"/>
      <c r="AF102" s="97" t="str">
        <f t="shared" si="3"/>
        <v>Quarterly Fuel Prices_2021_Update</v>
      </c>
    </row>
    <row r="103" spans="1:32" x14ac:dyDescent="0.6">
      <c r="A103" s="90" t="str">
        <f>'Fuel adder inputs and calcs'!C100</f>
        <v>Coal</v>
      </c>
      <c r="B103" s="90" t="str">
        <f>'Fuel adder inputs and calcs'!D100</f>
        <v>NI</v>
      </c>
      <c r="C103" s="90" t="str">
        <f>'Fuel adder inputs and calcs'!E100&amp;'Fuel adder inputs and calcs'!F100</f>
        <v>2027Q1</v>
      </c>
      <c r="D103" s="90" t="str">
        <f>B103&amp;" "&amp;INDEX('Fixed inputs'!$D$76:$D$79,MATCH(A103,rngFuels,0))</f>
        <v>NI Coal</v>
      </c>
      <c r="E103" s="63"/>
      <c r="G103" s="94" t="str">
        <f t="shared" si="10"/>
        <v>NI Coal</v>
      </c>
      <c r="H103" s="94" t="s">
        <v>22</v>
      </c>
      <c r="I103" s="95">
        <f ca="1">INDEX(rngFuelPricesDeterministic,MATCH($C103,'Commodity inputs and calcs'!$M$26:$M$77,0),MATCH($A103,'Commodity inputs and calcs'!$N$25:$Q$25,0))+'Fuel adder inputs and calcs'!Q100</f>
        <v>5.771946381506698</v>
      </c>
      <c r="J103" s="95"/>
      <c r="K103" s="94" t="s">
        <v>23</v>
      </c>
      <c r="L103" s="96">
        <v>1</v>
      </c>
      <c r="M103" s="147">
        <f>INDEX('Fixed inputs'!$G$8:$G$59,MATCH(C103,'Fixed inputs'!$D$8:$D$59,0))</f>
        <v>46388</v>
      </c>
      <c r="N103" s="147"/>
      <c r="O103" s="94" t="s">
        <v>24</v>
      </c>
      <c r="P103" s="94" t="s">
        <v>117</v>
      </c>
      <c r="Q103" s="94"/>
      <c r="R103" s="97" t="str">
        <f t="shared" si="12"/>
        <v>Quarterly Fuel Prices_2021_Update</v>
      </c>
      <c r="T103" s="103" t="s">
        <v>60</v>
      </c>
      <c r="U103" s="94" t="s">
        <v>86</v>
      </c>
      <c r="V103" s="94" t="s">
        <v>22</v>
      </c>
      <c r="W103" s="95">
        <f>INDEX(rngCarbonTaxDeterministic,MATCH($C103,'Commodity inputs and calcs'!$T$26:$T$77,0),MATCH($T103,'Commodity inputs and calcs'!$V$25:$X$25,0))</f>
        <v>8.4059999999999996E-2</v>
      </c>
      <c r="X103" s="95"/>
      <c r="Y103" s="94" t="s">
        <v>85</v>
      </c>
      <c r="Z103" s="96">
        <v>1</v>
      </c>
      <c r="AA103" s="147">
        <f t="shared" si="11"/>
        <v>46388</v>
      </c>
      <c r="AB103" s="147"/>
      <c r="AC103" s="94" t="s">
        <v>24</v>
      </c>
      <c r="AD103" s="94" t="s">
        <v>117</v>
      </c>
      <c r="AE103" s="94"/>
      <c r="AF103" s="97" t="str">
        <f t="shared" si="3"/>
        <v>Quarterly Fuel Prices_2021_Update</v>
      </c>
    </row>
    <row r="104" spans="1:32" x14ac:dyDescent="0.6">
      <c r="A104" s="90" t="str">
        <f>'Fuel adder inputs and calcs'!C101</f>
        <v>Coal</v>
      </c>
      <c r="B104" s="90" t="str">
        <f>'Fuel adder inputs and calcs'!D101</f>
        <v>NI</v>
      </c>
      <c r="C104" s="90" t="str">
        <f>'Fuel adder inputs and calcs'!E101&amp;'Fuel adder inputs and calcs'!F101</f>
        <v>2027Q2</v>
      </c>
      <c r="D104" s="90" t="str">
        <f>B104&amp;" "&amp;INDEX('Fixed inputs'!$D$76:$D$79,MATCH(A104,rngFuels,0))</f>
        <v>NI Coal</v>
      </c>
      <c r="E104" s="63"/>
      <c r="G104" s="94" t="str">
        <f t="shared" si="10"/>
        <v>NI Coal</v>
      </c>
      <c r="H104" s="94" t="s">
        <v>22</v>
      </c>
      <c r="I104" s="95">
        <f ca="1">INDEX(rngFuelPricesDeterministic,MATCH($C104,'Commodity inputs and calcs'!$M$26:$M$77,0),MATCH($A104,'Commodity inputs and calcs'!$N$25:$Q$25,0))+'Fuel adder inputs and calcs'!Q101</f>
        <v>5.771946381506698</v>
      </c>
      <c r="J104" s="95"/>
      <c r="K104" s="94" t="s">
        <v>23</v>
      </c>
      <c r="L104" s="96">
        <v>1</v>
      </c>
      <c r="M104" s="147">
        <f>INDEX('Fixed inputs'!$G$8:$G$59,MATCH(C104,'Fixed inputs'!$D$8:$D$59,0))</f>
        <v>46478</v>
      </c>
      <c r="N104" s="147"/>
      <c r="O104" s="94" t="s">
        <v>24</v>
      </c>
      <c r="P104" s="94" t="s">
        <v>117</v>
      </c>
      <c r="Q104" s="94"/>
      <c r="R104" s="97" t="str">
        <f t="shared" si="12"/>
        <v>Quarterly Fuel Prices_2021_Update</v>
      </c>
      <c r="T104" s="103" t="s">
        <v>60</v>
      </c>
      <c r="U104" s="94" t="s">
        <v>86</v>
      </c>
      <c r="V104" s="94" t="s">
        <v>22</v>
      </c>
      <c r="W104" s="95">
        <f>INDEX(rngCarbonTaxDeterministic,MATCH($C104,'Commodity inputs and calcs'!$T$26:$T$77,0),MATCH($T104,'Commodity inputs and calcs'!$V$25:$X$25,0))</f>
        <v>8.4059999999999996E-2</v>
      </c>
      <c r="X104" s="95"/>
      <c r="Y104" s="94" t="s">
        <v>85</v>
      </c>
      <c r="Z104" s="96">
        <v>1</v>
      </c>
      <c r="AA104" s="147">
        <f t="shared" si="11"/>
        <v>46478</v>
      </c>
      <c r="AB104" s="147"/>
      <c r="AC104" s="94" t="s">
        <v>24</v>
      </c>
      <c r="AD104" s="94" t="s">
        <v>117</v>
      </c>
      <c r="AE104" s="94"/>
      <c r="AF104" s="97" t="str">
        <f t="shared" si="3"/>
        <v>Quarterly Fuel Prices_2021_Update</v>
      </c>
    </row>
    <row r="105" spans="1:32" x14ac:dyDescent="0.6">
      <c r="A105" s="90" t="str">
        <f>'Fuel adder inputs and calcs'!C102</f>
        <v>Coal</v>
      </c>
      <c r="B105" s="90" t="str">
        <f>'Fuel adder inputs and calcs'!D102</f>
        <v>NI</v>
      </c>
      <c r="C105" s="90" t="str">
        <f>'Fuel adder inputs and calcs'!E102&amp;'Fuel adder inputs and calcs'!F102</f>
        <v>2027Q3</v>
      </c>
      <c r="D105" s="90" t="str">
        <f>B105&amp;" "&amp;INDEX('Fixed inputs'!$D$76:$D$79,MATCH(A105,rngFuels,0))</f>
        <v>NI Coal</v>
      </c>
      <c r="E105" s="63"/>
      <c r="G105" s="94" t="str">
        <f t="shared" si="10"/>
        <v>NI Coal</v>
      </c>
      <c r="H105" s="94" t="s">
        <v>22</v>
      </c>
      <c r="I105" s="95">
        <f ca="1">INDEX(rngFuelPricesDeterministic,MATCH($C105,'Commodity inputs and calcs'!$M$26:$M$77,0),MATCH($A105,'Commodity inputs and calcs'!$N$25:$Q$25,0))+'Fuel adder inputs and calcs'!Q102</f>
        <v>5.771946381506698</v>
      </c>
      <c r="J105" s="95"/>
      <c r="K105" s="94" t="s">
        <v>23</v>
      </c>
      <c r="L105" s="96">
        <v>1</v>
      </c>
      <c r="M105" s="147">
        <f>INDEX('Fixed inputs'!$G$8:$G$59,MATCH(C105,'Fixed inputs'!$D$8:$D$59,0))</f>
        <v>46569</v>
      </c>
      <c r="N105" s="147"/>
      <c r="O105" s="94" t="s">
        <v>24</v>
      </c>
      <c r="P105" s="94" t="s">
        <v>117</v>
      </c>
      <c r="Q105" s="94"/>
      <c r="R105" s="97" t="str">
        <f t="shared" si="12"/>
        <v>Quarterly Fuel Prices_2021_Update</v>
      </c>
      <c r="T105" s="103" t="s">
        <v>60</v>
      </c>
      <c r="U105" s="94" t="s">
        <v>86</v>
      </c>
      <c r="V105" s="94" t="s">
        <v>22</v>
      </c>
      <c r="W105" s="95">
        <f>INDEX(rngCarbonTaxDeterministic,MATCH($C105,'Commodity inputs and calcs'!$T$26:$T$77,0),MATCH($T105,'Commodity inputs and calcs'!$V$25:$X$25,0))</f>
        <v>8.4059999999999996E-2</v>
      </c>
      <c r="X105" s="95"/>
      <c r="Y105" s="94" t="s">
        <v>85</v>
      </c>
      <c r="Z105" s="96">
        <v>1</v>
      </c>
      <c r="AA105" s="147">
        <f t="shared" si="11"/>
        <v>46569</v>
      </c>
      <c r="AB105" s="147"/>
      <c r="AC105" s="94" t="s">
        <v>24</v>
      </c>
      <c r="AD105" s="94" t="s">
        <v>117</v>
      </c>
      <c r="AE105" s="94"/>
      <c r="AF105" s="97" t="str">
        <f t="shared" si="3"/>
        <v>Quarterly Fuel Prices_2021_Update</v>
      </c>
    </row>
    <row r="106" spans="1:32" x14ac:dyDescent="0.6">
      <c r="A106" s="90" t="str">
        <f>'Fuel adder inputs and calcs'!C103</f>
        <v>Coal</v>
      </c>
      <c r="B106" s="90" t="str">
        <f>'Fuel adder inputs and calcs'!D103</f>
        <v>NI</v>
      </c>
      <c r="C106" s="90" t="str">
        <f>'Fuel adder inputs and calcs'!E103&amp;'Fuel adder inputs and calcs'!F103</f>
        <v>2027Q4</v>
      </c>
      <c r="D106" s="90" t="str">
        <f>B106&amp;" "&amp;INDEX('Fixed inputs'!$D$76:$D$79,MATCH(A106,rngFuels,0))</f>
        <v>NI Coal</v>
      </c>
      <c r="E106" s="63"/>
      <c r="G106" s="94" t="str">
        <f t="shared" si="10"/>
        <v>NI Coal</v>
      </c>
      <c r="H106" s="94" t="s">
        <v>22</v>
      </c>
      <c r="I106" s="95">
        <f ca="1">INDEX(rngFuelPricesDeterministic,MATCH($C106,'Commodity inputs and calcs'!$M$26:$M$77,0),MATCH($A106,'Commodity inputs and calcs'!$N$25:$Q$25,0))+'Fuel adder inputs and calcs'!Q103</f>
        <v>5.771946381506698</v>
      </c>
      <c r="J106" s="95"/>
      <c r="K106" s="94" t="s">
        <v>23</v>
      </c>
      <c r="L106" s="96">
        <v>1</v>
      </c>
      <c r="M106" s="147">
        <f>INDEX('Fixed inputs'!$G$8:$G$59,MATCH(C106,'Fixed inputs'!$D$8:$D$59,0))</f>
        <v>46661</v>
      </c>
      <c r="N106" s="147"/>
      <c r="O106" s="94" t="s">
        <v>24</v>
      </c>
      <c r="P106" s="94" t="s">
        <v>117</v>
      </c>
      <c r="Q106" s="94"/>
      <c r="R106" s="97" t="str">
        <f t="shared" si="12"/>
        <v>Quarterly Fuel Prices_2021_Update</v>
      </c>
      <c r="T106" s="103" t="s">
        <v>60</v>
      </c>
      <c r="U106" s="94" t="s">
        <v>86</v>
      </c>
      <c r="V106" s="94" t="s">
        <v>22</v>
      </c>
      <c r="W106" s="95">
        <f>INDEX(rngCarbonTaxDeterministic,MATCH($C106,'Commodity inputs and calcs'!$T$26:$T$77,0),MATCH($T106,'Commodity inputs and calcs'!$V$25:$X$25,0))</f>
        <v>8.4059999999999996E-2</v>
      </c>
      <c r="X106" s="95"/>
      <c r="Y106" s="94" t="s">
        <v>85</v>
      </c>
      <c r="Z106" s="96">
        <v>1</v>
      </c>
      <c r="AA106" s="147">
        <f t="shared" si="11"/>
        <v>46661</v>
      </c>
      <c r="AB106" s="147"/>
      <c r="AC106" s="94" t="s">
        <v>24</v>
      </c>
      <c r="AD106" s="94" t="s">
        <v>117</v>
      </c>
      <c r="AE106" s="94"/>
      <c r="AF106" s="97" t="str">
        <f t="shared" si="3"/>
        <v>Quarterly Fuel Prices_2021_Update</v>
      </c>
    </row>
    <row r="107" spans="1:32" x14ac:dyDescent="0.6">
      <c r="A107" s="90" t="str">
        <f>'Fuel adder inputs and calcs'!C104</f>
        <v>Coal</v>
      </c>
      <c r="B107" s="90" t="str">
        <f>'Fuel adder inputs and calcs'!D104</f>
        <v>NI</v>
      </c>
      <c r="C107" s="90" t="str">
        <f>'Fuel adder inputs and calcs'!E104&amp;'Fuel adder inputs and calcs'!F104</f>
        <v>2028Q1</v>
      </c>
      <c r="D107" s="90" t="str">
        <f>B107&amp;" "&amp;INDEX('Fixed inputs'!$D$76:$D$79,MATCH(A107,rngFuels,0))</f>
        <v>NI Coal</v>
      </c>
      <c r="E107" s="63"/>
      <c r="G107" s="94" t="str">
        <f t="shared" si="10"/>
        <v>NI Coal</v>
      </c>
      <c r="H107" s="94" t="s">
        <v>22</v>
      </c>
      <c r="I107" s="95">
        <f ca="1">INDEX(rngFuelPricesDeterministic,MATCH($C107,'Commodity inputs and calcs'!$M$26:$M$77,0),MATCH($A107,'Commodity inputs and calcs'!$N$25:$Q$25,0))+'Fuel adder inputs and calcs'!Q104</f>
        <v>5.771946381506698</v>
      </c>
      <c r="J107" s="95"/>
      <c r="K107" s="94" t="s">
        <v>23</v>
      </c>
      <c r="L107" s="96">
        <v>1</v>
      </c>
      <c r="M107" s="147">
        <f>INDEX('Fixed inputs'!$G$8:$G$59,MATCH(C107,'Fixed inputs'!$D$8:$D$59,0))</f>
        <v>46753</v>
      </c>
      <c r="N107" s="147"/>
      <c r="O107" s="94" t="s">
        <v>24</v>
      </c>
      <c r="P107" s="94" t="s">
        <v>117</v>
      </c>
      <c r="Q107" s="94"/>
      <c r="R107" s="97" t="str">
        <f t="shared" si="12"/>
        <v>Quarterly Fuel Prices_2021_Update</v>
      </c>
      <c r="T107" s="103" t="s">
        <v>60</v>
      </c>
      <c r="U107" s="94" t="s">
        <v>86</v>
      </c>
      <c r="V107" s="94" t="s">
        <v>22</v>
      </c>
      <c r="W107" s="95">
        <f>INDEX(rngCarbonTaxDeterministic,MATCH($C107,'Commodity inputs and calcs'!$T$26:$T$77,0),MATCH($T107,'Commodity inputs and calcs'!$V$25:$X$25,0))</f>
        <v>8.4059999999999996E-2</v>
      </c>
      <c r="X107" s="95"/>
      <c r="Y107" s="94" t="s">
        <v>85</v>
      </c>
      <c r="Z107" s="96">
        <v>1</v>
      </c>
      <c r="AA107" s="147">
        <f t="shared" si="11"/>
        <v>46753</v>
      </c>
      <c r="AB107" s="147"/>
      <c r="AC107" s="94" t="s">
        <v>24</v>
      </c>
      <c r="AD107" s="94" t="s">
        <v>117</v>
      </c>
      <c r="AE107" s="94"/>
      <c r="AF107" s="97" t="str">
        <f t="shared" si="3"/>
        <v>Quarterly Fuel Prices_2021_Update</v>
      </c>
    </row>
    <row r="108" spans="1:32" x14ac:dyDescent="0.6">
      <c r="A108" s="90" t="str">
        <f>'Fuel adder inputs and calcs'!C105</f>
        <v>Coal</v>
      </c>
      <c r="B108" s="90" t="str">
        <f>'Fuel adder inputs and calcs'!D105</f>
        <v>NI</v>
      </c>
      <c r="C108" s="90" t="str">
        <f>'Fuel adder inputs and calcs'!E105&amp;'Fuel adder inputs and calcs'!F105</f>
        <v>2028Q2</v>
      </c>
      <c r="D108" s="90" t="str">
        <f>B108&amp;" "&amp;INDEX('Fixed inputs'!$D$76:$D$79,MATCH(A108,rngFuels,0))</f>
        <v>NI Coal</v>
      </c>
      <c r="E108" s="63"/>
      <c r="G108" s="94" t="str">
        <f t="shared" si="10"/>
        <v>NI Coal</v>
      </c>
      <c r="H108" s="94" t="s">
        <v>22</v>
      </c>
      <c r="I108" s="95">
        <f ca="1">INDEX(rngFuelPricesDeterministic,MATCH($C108,'Commodity inputs and calcs'!$M$26:$M$77,0),MATCH($A108,'Commodity inputs and calcs'!$N$25:$Q$25,0))+'Fuel adder inputs and calcs'!Q105</f>
        <v>5.771946381506698</v>
      </c>
      <c r="J108" s="95"/>
      <c r="K108" s="94" t="s">
        <v>23</v>
      </c>
      <c r="L108" s="96">
        <v>1</v>
      </c>
      <c r="M108" s="147">
        <f>INDEX('Fixed inputs'!$G$8:$G$59,MATCH(C108,'Fixed inputs'!$D$8:$D$59,0))</f>
        <v>46844</v>
      </c>
      <c r="N108" s="147"/>
      <c r="O108" s="94" t="s">
        <v>24</v>
      </c>
      <c r="P108" s="94" t="s">
        <v>117</v>
      </c>
      <c r="Q108" s="94"/>
      <c r="R108" s="97" t="str">
        <f t="shared" si="12"/>
        <v>Quarterly Fuel Prices_2021_Update</v>
      </c>
      <c r="T108" s="103" t="s">
        <v>60</v>
      </c>
      <c r="U108" s="94" t="s">
        <v>86</v>
      </c>
      <c r="V108" s="94" t="s">
        <v>22</v>
      </c>
      <c r="W108" s="95">
        <f>INDEX(rngCarbonTaxDeterministic,MATCH($C108,'Commodity inputs and calcs'!$T$26:$T$77,0),MATCH($T108,'Commodity inputs and calcs'!$V$25:$X$25,0))</f>
        <v>8.4059999999999996E-2</v>
      </c>
      <c r="X108" s="95"/>
      <c r="Y108" s="94" t="s">
        <v>85</v>
      </c>
      <c r="Z108" s="96">
        <v>1</v>
      </c>
      <c r="AA108" s="147">
        <f t="shared" si="11"/>
        <v>46844</v>
      </c>
      <c r="AB108" s="147"/>
      <c r="AC108" s="94" t="s">
        <v>24</v>
      </c>
      <c r="AD108" s="94" t="s">
        <v>117</v>
      </c>
      <c r="AE108" s="94"/>
      <c r="AF108" s="97" t="str">
        <f t="shared" si="3"/>
        <v>Quarterly Fuel Prices_2021_Update</v>
      </c>
    </row>
    <row r="109" spans="1:32" x14ac:dyDescent="0.6">
      <c r="A109" s="90" t="str">
        <f>'Fuel adder inputs and calcs'!C106</f>
        <v>Coal</v>
      </c>
      <c r="B109" s="90" t="str">
        <f>'Fuel adder inputs and calcs'!D106</f>
        <v>NI</v>
      </c>
      <c r="C109" s="90" t="str">
        <f>'Fuel adder inputs and calcs'!E106&amp;'Fuel adder inputs and calcs'!F106</f>
        <v>2028Q3</v>
      </c>
      <c r="D109" s="90" t="str">
        <f>B109&amp;" "&amp;INDEX('Fixed inputs'!$D$76:$D$79,MATCH(A109,rngFuels,0))</f>
        <v>NI Coal</v>
      </c>
      <c r="E109" s="63"/>
      <c r="G109" s="94" t="str">
        <f t="shared" si="10"/>
        <v>NI Coal</v>
      </c>
      <c r="H109" s="94" t="s">
        <v>22</v>
      </c>
      <c r="I109" s="95">
        <f ca="1">INDEX(rngFuelPricesDeterministic,MATCH($C109,'Commodity inputs and calcs'!$M$26:$M$77,0),MATCH($A109,'Commodity inputs and calcs'!$N$25:$Q$25,0))+'Fuel adder inputs and calcs'!Q106</f>
        <v>5.771946381506698</v>
      </c>
      <c r="J109" s="95"/>
      <c r="K109" s="94" t="s">
        <v>23</v>
      </c>
      <c r="L109" s="96">
        <v>1</v>
      </c>
      <c r="M109" s="147">
        <f>INDEX('Fixed inputs'!$G$8:$G$59,MATCH(C109,'Fixed inputs'!$D$8:$D$59,0))</f>
        <v>46935</v>
      </c>
      <c r="N109" s="147"/>
      <c r="O109" s="94" t="s">
        <v>24</v>
      </c>
      <c r="P109" s="94" t="s">
        <v>117</v>
      </c>
      <c r="Q109" s="94"/>
      <c r="R109" s="97" t="str">
        <f t="shared" si="12"/>
        <v>Quarterly Fuel Prices_2021_Update</v>
      </c>
      <c r="T109" s="103" t="s">
        <v>60</v>
      </c>
      <c r="U109" s="94" t="s">
        <v>86</v>
      </c>
      <c r="V109" s="94" t="s">
        <v>22</v>
      </c>
      <c r="W109" s="95">
        <f>INDEX(rngCarbonTaxDeterministic,MATCH($C109,'Commodity inputs and calcs'!$T$26:$T$77,0),MATCH($T109,'Commodity inputs and calcs'!$V$25:$X$25,0))</f>
        <v>8.4059999999999996E-2</v>
      </c>
      <c r="X109" s="95"/>
      <c r="Y109" s="94" t="s">
        <v>85</v>
      </c>
      <c r="Z109" s="96">
        <v>1</v>
      </c>
      <c r="AA109" s="147">
        <f t="shared" si="11"/>
        <v>46935</v>
      </c>
      <c r="AB109" s="147"/>
      <c r="AC109" s="94" t="s">
        <v>24</v>
      </c>
      <c r="AD109" s="94" t="s">
        <v>117</v>
      </c>
      <c r="AE109" s="94"/>
      <c r="AF109" s="97" t="str">
        <f t="shared" si="3"/>
        <v>Quarterly Fuel Prices_2021_Update</v>
      </c>
    </row>
    <row r="110" spans="1:32" x14ac:dyDescent="0.6">
      <c r="A110" s="90" t="str">
        <f>'Fuel adder inputs and calcs'!C107</f>
        <v>Coal</v>
      </c>
      <c r="B110" s="90" t="str">
        <f>'Fuel adder inputs and calcs'!D107</f>
        <v>NI</v>
      </c>
      <c r="C110" s="90" t="str">
        <f>'Fuel adder inputs and calcs'!E107&amp;'Fuel adder inputs and calcs'!F107</f>
        <v>2028Q4</v>
      </c>
      <c r="D110" s="90" t="str">
        <f>B110&amp;" "&amp;INDEX('Fixed inputs'!$D$76:$D$79,MATCH(A110,rngFuels,0))</f>
        <v>NI Coal</v>
      </c>
      <c r="E110" s="63"/>
      <c r="G110" s="94" t="str">
        <f t="shared" si="10"/>
        <v>NI Coal</v>
      </c>
      <c r="H110" s="94" t="s">
        <v>22</v>
      </c>
      <c r="I110" s="95">
        <f ca="1">INDEX(rngFuelPricesDeterministic,MATCH($C110,'Commodity inputs and calcs'!$M$26:$M$77,0),MATCH($A110,'Commodity inputs and calcs'!$N$25:$Q$25,0))+'Fuel adder inputs and calcs'!Q107</f>
        <v>5.771946381506698</v>
      </c>
      <c r="J110" s="95"/>
      <c r="K110" s="94" t="s">
        <v>23</v>
      </c>
      <c r="L110" s="96">
        <v>1</v>
      </c>
      <c r="M110" s="147">
        <f>INDEX('Fixed inputs'!$G$8:$G$59,MATCH(C110,'Fixed inputs'!$D$8:$D$59,0))</f>
        <v>47027</v>
      </c>
      <c r="N110" s="147"/>
      <c r="O110" s="94" t="s">
        <v>24</v>
      </c>
      <c r="P110" s="94" t="s">
        <v>117</v>
      </c>
      <c r="Q110" s="94"/>
      <c r="R110" s="97" t="str">
        <f t="shared" si="12"/>
        <v>Quarterly Fuel Prices_2021_Update</v>
      </c>
      <c r="T110" s="103" t="s">
        <v>60</v>
      </c>
      <c r="U110" s="94" t="s">
        <v>86</v>
      </c>
      <c r="V110" s="94" t="s">
        <v>22</v>
      </c>
      <c r="W110" s="95">
        <f>INDEX(rngCarbonTaxDeterministic,MATCH($C110,'Commodity inputs and calcs'!$T$26:$T$77,0),MATCH($T110,'Commodity inputs and calcs'!$V$25:$X$25,0))</f>
        <v>8.4059999999999996E-2</v>
      </c>
      <c r="X110" s="95"/>
      <c r="Y110" s="94" t="s">
        <v>85</v>
      </c>
      <c r="Z110" s="96">
        <v>1</v>
      </c>
      <c r="AA110" s="147">
        <f t="shared" si="11"/>
        <v>47027</v>
      </c>
      <c r="AB110" s="147"/>
      <c r="AC110" s="94" t="s">
        <v>24</v>
      </c>
      <c r="AD110" s="94" t="s">
        <v>117</v>
      </c>
      <c r="AE110" s="94"/>
      <c r="AF110" s="97" t="str">
        <f t="shared" si="3"/>
        <v>Quarterly Fuel Prices_2021_Update</v>
      </c>
    </row>
    <row r="111" spans="1:32" x14ac:dyDescent="0.6">
      <c r="A111" s="90" t="str">
        <f>'Fuel adder inputs and calcs'!C108</f>
        <v>Coal</v>
      </c>
      <c r="B111" s="90" t="str">
        <f>'Fuel adder inputs and calcs'!D108</f>
        <v>NI</v>
      </c>
      <c r="C111" s="90" t="str">
        <f>'Fuel adder inputs and calcs'!E108&amp;'Fuel adder inputs and calcs'!F108</f>
        <v>2029Q1</v>
      </c>
      <c r="D111" s="90" t="str">
        <f>B111&amp;" "&amp;INDEX('Fixed inputs'!$D$76:$D$79,MATCH(A111,rngFuels,0))</f>
        <v>NI Coal</v>
      </c>
      <c r="E111" s="63"/>
      <c r="G111" s="94" t="str">
        <f t="shared" si="10"/>
        <v>NI Coal</v>
      </c>
      <c r="H111" s="94" t="s">
        <v>22</v>
      </c>
      <c r="I111" s="95">
        <f ca="1">INDEX(rngFuelPricesDeterministic,MATCH($C111,'Commodity inputs and calcs'!$M$26:$M$77,0),MATCH($A111,'Commodity inputs and calcs'!$N$25:$Q$25,0))+'Fuel adder inputs and calcs'!Q108</f>
        <v>5.771946381506698</v>
      </c>
      <c r="J111" s="95"/>
      <c r="K111" s="94" t="s">
        <v>23</v>
      </c>
      <c r="L111" s="96">
        <v>1</v>
      </c>
      <c r="M111" s="147">
        <f>INDEX('Fixed inputs'!$G$8:$G$59,MATCH(C111,'Fixed inputs'!$D$8:$D$59,0))</f>
        <v>47119</v>
      </c>
      <c r="N111" s="147"/>
      <c r="O111" s="94" t="s">
        <v>24</v>
      </c>
      <c r="P111" s="94" t="s">
        <v>117</v>
      </c>
      <c r="Q111" s="94"/>
      <c r="R111" s="97" t="str">
        <f t="shared" si="12"/>
        <v>Quarterly Fuel Prices_2021_Update</v>
      </c>
      <c r="T111" s="103" t="s">
        <v>60</v>
      </c>
      <c r="U111" s="94" t="s">
        <v>86</v>
      </c>
      <c r="V111" s="94" t="s">
        <v>22</v>
      </c>
      <c r="W111" s="95">
        <f>INDEX(rngCarbonTaxDeterministic,MATCH($C111,'Commodity inputs and calcs'!$T$26:$T$77,0),MATCH($T111,'Commodity inputs and calcs'!$V$25:$X$25,0))</f>
        <v>8.4059999999999996E-2</v>
      </c>
      <c r="X111" s="95"/>
      <c r="Y111" s="94" t="s">
        <v>85</v>
      </c>
      <c r="Z111" s="96">
        <v>1</v>
      </c>
      <c r="AA111" s="147">
        <f t="shared" si="11"/>
        <v>47119</v>
      </c>
      <c r="AB111" s="147"/>
      <c r="AC111" s="94" t="s">
        <v>24</v>
      </c>
      <c r="AD111" s="94" t="s">
        <v>117</v>
      </c>
      <c r="AE111" s="94"/>
      <c r="AF111" s="97" t="str">
        <f t="shared" si="3"/>
        <v>Quarterly Fuel Prices_2021_Update</v>
      </c>
    </row>
    <row r="112" spans="1:32" x14ac:dyDescent="0.6">
      <c r="A112" s="90" t="str">
        <f>'Fuel adder inputs and calcs'!C109</f>
        <v>Coal</v>
      </c>
      <c r="B112" s="90" t="str">
        <f>'Fuel adder inputs and calcs'!D109</f>
        <v>NI</v>
      </c>
      <c r="C112" s="90" t="str">
        <f>'Fuel adder inputs and calcs'!E109&amp;'Fuel adder inputs and calcs'!F109</f>
        <v>2029Q2</v>
      </c>
      <c r="D112" s="90" t="str">
        <f>B112&amp;" "&amp;INDEX('Fixed inputs'!$D$76:$D$79,MATCH(A112,rngFuels,0))</f>
        <v>NI Coal</v>
      </c>
      <c r="E112" s="63"/>
      <c r="G112" s="94" t="str">
        <f t="shared" si="10"/>
        <v>NI Coal</v>
      </c>
      <c r="H112" s="94" t="s">
        <v>22</v>
      </c>
      <c r="I112" s="95">
        <f ca="1">INDEX(rngFuelPricesDeterministic,MATCH($C112,'Commodity inputs and calcs'!$M$26:$M$77,0),MATCH($A112,'Commodity inputs and calcs'!$N$25:$Q$25,0))+'Fuel adder inputs and calcs'!Q109</f>
        <v>5.771946381506698</v>
      </c>
      <c r="J112" s="95"/>
      <c r="K112" s="94" t="s">
        <v>23</v>
      </c>
      <c r="L112" s="96">
        <v>1</v>
      </c>
      <c r="M112" s="147">
        <f>INDEX('Fixed inputs'!$G$8:$G$59,MATCH(C112,'Fixed inputs'!$D$8:$D$59,0))</f>
        <v>47209</v>
      </c>
      <c r="N112" s="147"/>
      <c r="O112" s="94" t="s">
        <v>24</v>
      </c>
      <c r="P112" s="94" t="s">
        <v>117</v>
      </c>
      <c r="Q112" s="94"/>
      <c r="R112" s="97" t="str">
        <f t="shared" si="12"/>
        <v>Quarterly Fuel Prices_2021_Update</v>
      </c>
      <c r="T112" s="103" t="s">
        <v>60</v>
      </c>
      <c r="U112" s="94" t="s">
        <v>86</v>
      </c>
      <c r="V112" s="94" t="s">
        <v>22</v>
      </c>
      <c r="W112" s="95">
        <f>INDEX(rngCarbonTaxDeterministic,MATCH($C112,'Commodity inputs and calcs'!$T$26:$T$77,0),MATCH($T112,'Commodity inputs and calcs'!$V$25:$X$25,0))</f>
        <v>8.4059999999999996E-2</v>
      </c>
      <c r="X112" s="95"/>
      <c r="Y112" s="94" t="s">
        <v>85</v>
      </c>
      <c r="Z112" s="96">
        <v>1</v>
      </c>
      <c r="AA112" s="147">
        <f t="shared" si="11"/>
        <v>47209</v>
      </c>
      <c r="AB112" s="147"/>
      <c r="AC112" s="94" t="s">
        <v>24</v>
      </c>
      <c r="AD112" s="94" t="s">
        <v>117</v>
      </c>
      <c r="AE112" s="94"/>
      <c r="AF112" s="97" t="str">
        <f t="shared" si="3"/>
        <v>Quarterly Fuel Prices_2021_Update</v>
      </c>
    </row>
    <row r="113" spans="1:32" x14ac:dyDescent="0.6">
      <c r="A113" s="90" t="str">
        <f>'Fuel adder inputs and calcs'!C110</f>
        <v>Coal</v>
      </c>
      <c r="B113" s="90" t="str">
        <f>'Fuel adder inputs and calcs'!D110</f>
        <v>NI</v>
      </c>
      <c r="C113" s="90" t="str">
        <f>'Fuel adder inputs and calcs'!E110&amp;'Fuel adder inputs and calcs'!F110</f>
        <v>2029Q3</v>
      </c>
      <c r="D113" s="90" t="str">
        <f>B113&amp;" "&amp;INDEX('Fixed inputs'!$D$76:$D$79,MATCH(A113,rngFuels,0))</f>
        <v>NI Coal</v>
      </c>
      <c r="E113" s="63"/>
      <c r="G113" s="94" t="str">
        <f t="shared" si="10"/>
        <v>NI Coal</v>
      </c>
      <c r="H113" s="94" t="s">
        <v>22</v>
      </c>
      <c r="I113" s="95">
        <f ca="1">INDEX(rngFuelPricesDeterministic,MATCH($C113,'Commodity inputs and calcs'!$M$26:$M$77,0),MATCH($A113,'Commodity inputs and calcs'!$N$25:$Q$25,0))+'Fuel adder inputs and calcs'!Q110</f>
        <v>5.771946381506698</v>
      </c>
      <c r="J113" s="95"/>
      <c r="K113" s="94" t="s">
        <v>23</v>
      </c>
      <c r="L113" s="96">
        <v>1</v>
      </c>
      <c r="M113" s="147">
        <f>INDEX('Fixed inputs'!$G$8:$G$59,MATCH(C113,'Fixed inputs'!$D$8:$D$59,0))</f>
        <v>47300</v>
      </c>
      <c r="N113" s="147"/>
      <c r="O113" s="94" t="s">
        <v>24</v>
      </c>
      <c r="P113" s="94" t="s">
        <v>117</v>
      </c>
      <c r="Q113" s="94"/>
      <c r="R113" s="97" t="str">
        <f t="shared" si="12"/>
        <v>Quarterly Fuel Prices_2021_Update</v>
      </c>
      <c r="T113" s="103" t="s">
        <v>60</v>
      </c>
      <c r="U113" s="94" t="s">
        <v>86</v>
      </c>
      <c r="V113" s="94" t="s">
        <v>22</v>
      </c>
      <c r="W113" s="95">
        <f>INDEX(rngCarbonTaxDeterministic,MATCH($C113,'Commodity inputs and calcs'!$T$26:$T$77,0),MATCH($T113,'Commodity inputs and calcs'!$V$25:$X$25,0))</f>
        <v>8.4059999999999996E-2</v>
      </c>
      <c r="X113" s="95"/>
      <c r="Y113" s="94" t="s">
        <v>85</v>
      </c>
      <c r="Z113" s="96">
        <v>1</v>
      </c>
      <c r="AA113" s="147">
        <f t="shared" si="11"/>
        <v>47300</v>
      </c>
      <c r="AB113" s="147"/>
      <c r="AC113" s="94" t="s">
        <v>24</v>
      </c>
      <c r="AD113" s="94" t="s">
        <v>117</v>
      </c>
      <c r="AE113" s="94"/>
      <c r="AF113" s="97" t="str">
        <f t="shared" si="3"/>
        <v>Quarterly Fuel Prices_2021_Update</v>
      </c>
    </row>
    <row r="114" spans="1:32" x14ac:dyDescent="0.6">
      <c r="A114" s="90" t="str">
        <f>'Fuel adder inputs and calcs'!C111</f>
        <v>Coal</v>
      </c>
      <c r="B114" s="90" t="str">
        <f>'Fuel adder inputs and calcs'!D111</f>
        <v>NI</v>
      </c>
      <c r="C114" s="90" t="str">
        <f>'Fuel adder inputs and calcs'!E111&amp;'Fuel adder inputs and calcs'!F111</f>
        <v>2029Q4</v>
      </c>
      <c r="D114" s="90" t="str">
        <f>B114&amp;" "&amp;INDEX('Fixed inputs'!$D$76:$D$79,MATCH(A114,rngFuels,0))</f>
        <v>NI Coal</v>
      </c>
      <c r="E114" s="63"/>
      <c r="G114" s="94" t="str">
        <f t="shared" si="10"/>
        <v>NI Coal</v>
      </c>
      <c r="H114" s="94" t="s">
        <v>22</v>
      </c>
      <c r="I114" s="95">
        <f ca="1">INDEX(rngFuelPricesDeterministic,MATCH($C114,'Commodity inputs and calcs'!$M$26:$M$77,0),MATCH($A114,'Commodity inputs and calcs'!$N$25:$Q$25,0))+'Fuel adder inputs and calcs'!Q111</f>
        <v>5.771946381506698</v>
      </c>
      <c r="J114" s="95"/>
      <c r="K114" s="94" t="s">
        <v>23</v>
      </c>
      <c r="L114" s="96">
        <v>1</v>
      </c>
      <c r="M114" s="147">
        <f>INDEX('Fixed inputs'!$G$8:$G$59,MATCH(C114,'Fixed inputs'!$D$8:$D$59,0))</f>
        <v>47392</v>
      </c>
      <c r="N114" s="147"/>
      <c r="O114" s="94" t="s">
        <v>24</v>
      </c>
      <c r="P114" s="94" t="s">
        <v>117</v>
      </c>
      <c r="Q114" s="94"/>
      <c r="R114" s="97" t="str">
        <f t="shared" si="12"/>
        <v>Quarterly Fuel Prices_2021_Update</v>
      </c>
      <c r="T114" s="103" t="s">
        <v>60</v>
      </c>
      <c r="U114" s="94" t="s">
        <v>86</v>
      </c>
      <c r="V114" s="94" t="s">
        <v>22</v>
      </c>
      <c r="W114" s="95">
        <f>INDEX(rngCarbonTaxDeterministic,MATCH($C114,'Commodity inputs and calcs'!$T$26:$T$77,0),MATCH($T114,'Commodity inputs and calcs'!$V$25:$X$25,0))</f>
        <v>8.4059999999999996E-2</v>
      </c>
      <c r="X114" s="95"/>
      <c r="Y114" s="94" t="s">
        <v>85</v>
      </c>
      <c r="Z114" s="96">
        <v>1</v>
      </c>
      <c r="AA114" s="147">
        <f t="shared" si="11"/>
        <v>47392</v>
      </c>
      <c r="AB114" s="147"/>
      <c r="AC114" s="94" t="s">
        <v>24</v>
      </c>
      <c r="AD114" s="94" t="s">
        <v>117</v>
      </c>
      <c r="AE114" s="94"/>
      <c r="AF114" s="97" t="str">
        <f t="shared" si="3"/>
        <v>Quarterly Fuel Prices_2021_Update</v>
      </c>
    </row>
    <row r="115" spans="1:32" x14ac:dyDescent="0.6">
      <c r="A115" s="90" t="str">
        <f>'Fuel adder inputs and calcs'!C112</f>
        <v>Gas</v>
      </c>
      <c r="B115" s="90" t="str">
        <f>'Fuel adder inputs and calcs'!D112</f>
        <v>ROI</v>
      </c>
      <c r="C115" s="90" t="str">
        <f>'Fuel adder inputs and calcs'!E112&amp;'Fuel adder inputs and calcs'!F112</f>
        <v>2017Q1</v>
      </c>
      <c r="D115" s="90" t="str">
        <f>B115&amp;" "&amp;INDEX('Fixed inputs'!$D$76:$D$79,MATCH(A115,rngFuels,0))</f>
        <v>ROI Gas</v>
      </c>
      <c r="E115" s="63"/>
      <c r="F115" s="140"/>
      <c r="G115" s="94" t="str">
        <f t="shared" ref="G115:G121" si="13">D115</f>
        <v>ROI Gas</v>
      </c>
      <c r="H115" s="94" t="s">
        <v>22</v>
      </c>
      <c r="I115" s="95">
        <f ca="1">INDEX(rngFuelPricesDeterministic,MATCH($C115,'Commodity inputs and calcs'!$M$26:$M$77,0),MATCH($A115,'Commodity inputs and calcs'!$N$25:$Q$25,0))+'Fuel adder inputs and calcs'!Q112</f>
        <v>14.367696515375448</v>
      </c>
      <c r="J115" s="95"/>
      <c r="K115" s="94" t="s">
        <v>23</v>
      </c>
      <c r="L115" s="96">
        <v>1</v>
      </c>
      <c r="M115" s="147">
        <f>INDEX('Fixed inputs'!$G$8:$G$59,MATCH(C115,'Fixed inputs'!$D$8:$D$59,0))</f>
        <v>42736</v>
      </c>
      <c r="N115" s="147"/>
      <c r="O115" s="94" t="s">
        <v>24</v>
      </c>
      <c r="P115" s="94" t="s">
        <v>117</v>
      </c>
      <c r="Q115" s="94"/>
      <c r="R115" s="97" t="str">
        <f t="shared" si="2"/>
        <v>Quarterly Fuel Prices_2021_Update</v>
      </c>
      <c r="T115" s="103" t="s">
        <v>34</v>
      </c>
      <c r="U115" s="94" t="s">
        <v>10</v>
      </c>
      <c r="V115" s="94" t="s">
        <v>87</v>
      </c>
      <c r="W115" s="95">
        <f>INDEX(rngCarbonTaxDeterministic,MATCH($C115,'Commodity inputs and calcs'!$T$26:$T$77,0),MATCH($T115,'Commodity inputs and calcs'!$V$25:$X$25,0))</f>
        <v>0.06</v>
      </c>
      <c r="X115" s="95"/>
      <c r="Y115" s="94" t="s">
        <v>85</v>
      </c>
      <c r="Z115" s="96">
        <v>1</v>
      </c>
      <c r="AA115" s="147">
        <f t="shared" ref="AA115:AA142" si="14">AA11</f>
        <v>42736</v>
      </c>
      <c r="AB115" s="147"/>
      <c r="AC115" s="94" t="s">
        <v>24</v>
      </c>
      <c r="AD115" s="94" t="s">
        <v>117</v>
      </c>
      <c r="AE115" s="94"/>
      <c r="AF115" s="97" t="str">
        <f t="shared" si="3"/>
        <v>Quarterly Fuel Prices_2021_Update</v>
      </c>
    </row>
    <row r="116" spans="1:32" x14ac:dyDescent="0.6">
      <c r="A116" s="90" t="str">
        <f>'Fuel adder inputs and calcs'!C113</f>
        <v>Gas</v>
      </c>
      <c r="B116" s="90" t="str">
        <f>'Fuel adder inputs and calcs'!D113</f>
        <v>ROI</v>
      </c>
      <c r="C116" s="90" t="str">
        <f>'Fuel adder inputs and calcs'!E113&amp;'Fuel adder inputs and calcs'!F113</f>
        <v>2017Q2</v>
      </c>
      <c r="D116" s="90" t="str">
        <f>B116&amp;" "&amp;INDEX('Fixed inputs'!$D$76:$D$79,MATCH(A116,rngFuels,0))</f>
        <v>ROI Gas</v>
      </c>
      <c r="E116" s="63"/>
      <c r="F116" s="140"/>
      <c r="G116" s="94" t="str">
        <f t="shared" si="13"/>
        <v>ROI Gas</v>
      </c>
      <c r="H116" s="94" t="s">
        <v>22</v>
      </c>
      <c r="I116" s="95">
        <f ca="1">INDEX(rngFuelPricesDeterministic,MATCH($C116,'Commodity inputs and calcs'!$M$26:$M$77,0),MATCH($A116,'Commodity inputs and calcs'!$N$25:$Q$25,0))+'Fuel adder inputs and calcs'!Q113</f>
        <v>8.8347319532144244</v>
      </c>
      <c r="J116" s="95"/>
      <c r="K116" s="94" t="s">
        <v>23</v>
      </c>
      <c r="L116" s="96">
        <v>1</v>
      </c>
      <c r="M116" s="147">
        <f>INDEX('Fixed inputs'!$G$8:$G$59,MATCH(C116,'Fixed inputs'!$D$8:$D$59,0))</f>
        <v>42826</v>
      </c>
      <c r="N116" s="147"/>
      <c r="O116" s="94" t="s">
        <v>24</v>
      </c>
      <c r="P116" s="94" t="s">
        <v>117</v>
      </c>
      <c r="Q116" s="94"/>
      <c r="R116" s="97" t="str">
        <f t="shared" si="2"/>
        <v>Quarterly Fuel Prices_2021_Update</v>
      </c>
      <c r="T116" s="103" t="s">
        <v>34</v>
      </c>
      <c r="U116" s="94" t="s">
        <v>10</v>
      </c>
      <c r="V116" s="94" t="s">
        <v>87</v>
      </c>
      <c r="W116" s="95">
        <f>INDEX(rngCarbonTaxDeterministic,MATCH($C116,'Commodity inputs and calcs'!$T$26:$T$77,0),MATCH($T116,'Commodity inputs and calcs'!$V$25:$X$25,0))</f>
        <v>0.06</v>
      </c>
      <c r="X116" s="95"/>
      <c r="Y116" s="94" t="s">
        <v>85</v>
      </c>
      <c r="Z116" s="96">
        <v>1</v>
      </c>
      <c r="AA116" s="147">
        <f t="shared" si="14"/>
        <v>42826</v>
      </c>
      <c r="AB116" s="147"/>
      <c r="AC116" s="94" t="s">
        <v>24</v>
      </c>
      <c r="AD116" s="94" t="s">
        <v>117</v>
      </c>
      <c r="AE116" s="94"/>
      <c r="AF116" s="97" t="str">
        <f t="shared" si="3"/>
        <v>Quarterly Fuel Prices_2021_Update</v>
      </c>
    </row>
    <row r="117" spans="1:32" x14ac:dyDescent="0.6">
      <c r="A117" s="90" t="str">
        <f>'Fuel adder inputs and calcs'!C114</f>
        <v>Gas</v>
      </c>
      <c r="B117" s="90" t="str">
        <f>'Fuel adder inputs and calcs'!D114</f>
        <v>ROI</v>
      </c>
      <c r="C117" s="90" t="str">
        <f>'Fuel adder inputs and calcs'!E114&amp;'Fuel adder inputs and calcs'!F114</f>
        <v>2017Q3</v>
      </c>
      <c r="D117" s="90" t="str">
        <f>B117&amp;" "&amp;INDEX('Fixed inputs'!$D$76:$D$79,MATCH(A117,rngFuels,0))</f>
        <v>ROI Gas</v>
      </c>
      <c r="E117" s="63"/>
      <c r="F117" s="140"/>
      <c r="G117" s="94" t="str">
        <f t="shared" si="13"/>
        <v>ROI Gas</v>
      </c>
      <c r="H117" s="94" t="s">
        <v>22</v>
      </c>
      <c r="I117" s="95">
        <f ca="1">INDEX(rngFuelPricesDeterministic,MATCH($C117,'Commodity inputs and calcs'!$M$26:$M$77,0),MATCH($A117,'Commodity inputs and calcs'!$N$25:$Q$25,0))+'Fuel adder inputs and calcs'!Q114</f>
        <v>8.5573926872463346</v>
      </c>
      <c r="J117" s="95"/>
      <c r="K117" s="94" t="s">
        <v>23</v>
      </c>
      <c r="L117" s="96">
        <v>1</v>
      </c>
      <c r="M117" s="147">
        <f>INDEX('Fixed inputs'!$G$8:$G$59,MATCH(C117,'Fixed inputs'!$D$8:$D$59,0))</f>
        <v>42917</v>
      </c>
      <c r="N117" s="147"/>
      <c r="O117" s="94" t="s">
        <v>24</v>
      </c>
      <c r="P117" s="94" t="s">
        <v>117</v>
      </c>
      <c r="Q117" s="94"/>
      <c r="R117" s="97" t="str">
        <f t="shared" si="2"/>
        <v>Quarterly Fuel Prices_2021_Update</v>
      </c>
      <c r="T117" s="103" t="s">
        <v>34</v>
      </c>
      <c r="U117" s="94" t="s">
        <v>10</v>
      </c>
      <c r="V117" s="94" t="s">
        <v>87</v>
      </c>
      <c r="W117" s="95">
        <f>INDEX(rngCarbonTaxDeterministic,MATCH($C117,'Commodity inputs and calcs'!$T$26:$T$77,0),MATCH($T117,'Commodity inputs and calcs'!$V$25:$X$25,0))</f>
        <v>0.06</v>
      </c>
      <c r="X117" s="95"/>
      <c r="Y117" s="94" t="s">
        <v>85</v>
      </c>
      <c r="Z117" s="96">
        <v>1</v>
      </c>
      <c r="AA117" s="147">
        <f t="shared" si="14"/>
        <v>42917</v>
      </c>
      <c r="AB117" s="147"/>
      <c r="AC117" s="94" t="s">
        <v>24</v>
      </c>
      <c r="AD117" s="94" t="s">
        <v>117</v>
      </c>
      <c r="AE117" s="94"/>
      <c r="AF117" s="97" t="str">
        <f t="shared" si="3"/>
        <v>Quarterly Fuel Prices_2021_Update</v>
      </c>
    </row>
    <row r="118" spans="1:32" x14ac:dyDescent="0.6">
      <c r="A118" s="90" t="str">
        <f>'Fuel adder inputs and calcs'!C115</f>
        <v>Gas</v>
      </c>
      <c r="B118" s="90" t="str">
        <f>'Fuel adder inputs and calcs'!D115</f>
        <v>ROI</v>
      </c>
      <c r="C118" s="90" t="str">
        <f>'Fuel adder inputs and calcs'!E115&amp;'Fuel adder inputs and calcs'!F115</f>
        <v>2017Q4</v>
      </c>
      <c r="D118" s="90" t="str">
        <f>B118&amp;" "&amp;INDEX('Fixed inputs'!$D$76:$D$79,MATCH(A118,rngFuels,0))</f>
        <v>ROI Gas</v>
      </c>
      <c r="E118" s="63"/>
      <c r="F118" s="140"/>
      <c r="G118" s="94" t="str">
        <f t="shared" si="13"/>
        <v>ROI Gas</v>
      </c>
      <c r="H118" s="94" t="s">
        <v>22</v>
      </c>
      <c r="I118" s="95">
        <f ca="1">INDEX(rngFuelPricesDeterministic,MATCH($C118,'Commodity inputs and calcs'!$M$26:$M$77,0),MATCH($A118,'Commodity inputs and calcs'!$N$25:$Q$25,0))+'Fuel adder inputs and calcs'!Q115</f>
        <v>9.5469835460741983</v>
      </c>
      <c r="J118" s="95"/>
      <c r="K118" s="94" t="s">
        <v>23</v>
      </c>
      <c r="L118" s="96">
        <v>1</v>
      </c>
      <c r="M118" s="147">
        <f>INDEX('Fixed inputs'!$G$8:$G$59,MATCH(C118,'Fixed inputs'!$D$8:$D$59,0))</f>
        <v>43009</v>
      </c>
      <c r="N118" s="147"/>
      <c r="O118" s="94" t="s">
        <v>24</v>
      </c>
      <c r="P118" s="94" t="s">
        <v>117</v>
      </c>
      <c r="Q118" s="94"/>
      <c r="R118" s="97" t="str">
        <f t="shared" si="2"/>
        <v>Quarterly Fuel Prices_2021_Update</v>
      </c>
      <c r="T118" s="103" t="s">
        <v>34</v>
      </c>
      <c r="U118" s="94" t="s">
        <v>10</v>
      </c>
      <c r="V118" s="94" t="s">
        <v>87</v>
      </c>
      <c r="W118" s="95">
        <f>INDEX(rngCarbonTaxDeterministic,MATCH($C118,'Commodity inputs and calcs'!$T$26:$T$77,0),MATCH($T118,'Commodity inputs and calcs'!$V$25:$X$25,0))</f>
        <v>0.06</v>
      </c>
      <c r="X118" s="95"/>
      <c r="Y118" s="94" t="s">
        <v>85</v>
      </c>
      <c r="Z118" s="96">
        <v>1</v>
      </c>
      <c r="AA118" s="147">
        <f t="shared" si="14"/>
        <v>43009</v>
      </c>
      <c r="AB118" s="147"/>
      <c r="AC118" s="94" t="s">
        <v>24</v>
      </c>
      <c r="AD118" s="94" t="s">
        <v>117</v>
      </c>
      <c r="AE118" s="94"/>
      <c r="AF118" s="97" t="str">
        <f t="shared" si="3"/>
        <v>Quarterly Fuel Prices_2021_Update</v>
      </c>
    </row>
    <row r="119" spans="1:32" x14ac:dyDescent="0.6">
      <c r="A119" s="90" t="str">
        <f>'Fuel adder inputs and calcs'!C116</f>
        <v>Gas</v>
      </c>
      <c r="B119" s="90" t="str">
        <f>'Fuel adder inputs and calcs'!D116</f>
        <v>ROI</v>
      </c>
      <c r="C119" s="90" t="str">
        <f>'Fuel adder inputs and calcs'!E116&amp;'Fuel adder inputs and calcs'!F116</f>
        <v>2018Q1</v>
      </c>
      <c r="D119" s="90" t="str">
        <f>B119&amp;" "&amp;INDEX('Fixed inputs'!$D$76:$D$79,MATCH(A119,rngFuels,0))</f>
        <v>ROI Gas</v>
      </c>
      <c r="E119" s="63"/>
      <c r="F119" s="140"/>
      <c r="G119" s="94" t="str">
        <f t="shared" si="13"/>
        <v>ROI Gas</v>
      </c>
      <c r="H119" s="94" t="s">
        <v>22</v>
      </c>
      <c r="I119" s="95">
        <f ca="1">INDEX(rngFuelPricesDeterministic,MATCH($C119,'Commodity inputs and calcs'!$M$26:$M$77,0),MATCH($A119,'Commodity inputs and calcs'!$N$25:$Q$25,0))+'Fuel adder inputs and calcs'!Q116</f>
        <v>14.367696515375448</v>
      </c>
      <c r="J119" s="95"/>
      <c r="K119" s="94" t="s">
        <v>23</v>
      </c>
      <c r="L119" s="96">
        <v>1</v>
      </c>
      <c r="M119" s="147">
        <f>INDEX('Fixed inputs'!$G$8:$G$59,MATCH(C119,'Fixed inputs'!$D$8:$D$59,0))</f>
        <v>43101</v>
      </c>
      <c r="N119" s="147"/>
      <c r="O119" s="94" t="s">
        <v>24</v>
      </c>
      <c r="P119" s="94" t="s">
        <v>117</v>
      </c>
      <c r="Q119" s="94"/>
      <c r="R119" s="97" t="str">
        <f t="shared" si="2"/>
        <v>Quarterly Fuel Prices_2021_Update</v>
      </c>
      <c r="T119" s="103" t="s">
        <v>34</v>
      </c>
      <c r="U119" s="94" t="s">
        <v>10</v>
      </c>
      <c r="V119" s="94" t="s">
        <v>87</v>
      </c>
      <c r="W119" s="95">
        <f>INDEX(rngCarbonTaxDeterministic,MATCH($C119,'Commodity inputs and calcs'!$T$26:$T$77,0),MATCH($T119,'Commodity inputs and calcs'!$V$25:$X$25,0))</f>
        <v>0.06</v>
      </c>
      <c r="X119" s="95"/>
      <c r="Y119" s="94" t="s">
        <v>85</v>
      </c>
      <c r="Z119" s="96">
        <v>1</v>
      </c>
      <c r="AA119" s="147">
        <f t="shared" si="14"/>
        <v>43101</v>
      </c>
      <c r="AB119" s="147"/>
      <c r="AC119" s="94" t="s">
        <v>24</v>
      </c>
      <c r="AD119" s="94" t="s">
        <v>117</v>
      </c>
      <c r="AE119" s="94"/>
      <c r="AF119" s="97" t="str">
        <f t="shared" si="3"/>
        <v>Quarterly Fuel Prices_2021_Update</v>
      </c>
    </row>
    <row r="120" spans="1:32" x14ac:dyDescent="0.6">
      <c r="A120" s="90" t="str">
        <f>'Fuel adder inputs and calcs'!C117</f>
        <v>Gas</v>
      </c>
      <c r="B120" s="90" t="str">
        <f>'Fuel adder inputs and calcs'!D117</f>
        <v>ROI</v>
      </c>
      <c r="C120" s="90" t="str">
        <f>'Fuel adder inputs and calcs'!E117&amp;'Fuel adder inputs and calcs'!F117</f>
        <v>2018Q2</v>
      </c>
      <c r="D120" s="90" t="str">
        <f>B120&amp;" "&amp;INDEX('Fixed inputs'!$D$76:$D$79,MATCH(A120,rngFuels,0))</f>
        <v>ROI Gas</v>
      </c>
      <c r="E120" s="63"/>
      <c r="F120" s="140"/>
      <c r="G120" s="94" t="str">
        <f t="shared" si="13"/>
        <v>ROI Gas</v>
      </c>
      <c r="H120" s="94" t="s">
        <v>22</v>
      </c>
      <c r="I120" s="95">
        <f ca="1">INDEX(rngFuelPricesDeterministic,MATCH($C120,'Commodity inputs and calcs'!$M$26:$M$77,0),MATCH($A120,'Commodity inputs and calcs'!$N$25:$Q$25,0))+'Fuel adder inputs and calcs'!Q117</f>
        <v>8.8347319532144244</v>
      </c>
      <c r="J120" s="95"/>
      <c r="K120" s="94" t="s">
        <v>23</v>
      </c>
      <c r="L120" s="96">
        <v>1</v>
      </c>
      <c r="M120" s="147">
        <f>INDEX('Fixed inputs'!$G$8:$G$59,MATCH(C120,'Fixed inputs'!$D$8:$D$59,0))</f>
        <v>43191</v>
      </c>
      <c r="N120" s="147"/>
      <c r="O120" s="94" t="s">
        <v>24</v>
      </c>
      <c r="P120" s="94" t="s">
        <v>117</v>
      </c>
      <c r="Q120" s="94"/>
      <c r="R120" s="97" t="str">
        <f t="shared" si="2"/>
        <v>Quarterly Fuel Prices_2021_Update</v>
      </c>
      <c r="T120" s="103" t="s">
        <v>34</v>
      </c>
      <c r="U120" s="94" t="s">
        <v>10</v>
      </c>
      <c r="V120" s="94" t="s">
        <v>87</v>
      </c>
      <c r="W120" s="95">
        <f>INDEX(rngCarbonTaxDeterministic,MATCH($C120,'Commodity inputs and calcs'!$T$26:$T$77,0),MATCH($T120,'Commodity inputs and calcs'!$V$25:$X$25,0))</f>
        <v>0.06</v>
      </c>
      <c r="X120" s="95"/>
      <c r="Y120" s="94" t="s">
        <v>85</v>
      </c>
      <c r="Z120" s="96">
        <v>1</v>
      </c>
      <c r="AA120" s="147">
        <f t="shared" si="14"/>
        <v>43191</v>
      </c>
      <c r="AB120" s="147"/>
      <c r="AC120" s="94" t="s">
        <v>24</v>
      </c>
      <c r="AD120" s="94" t="s">
        <v>117</v>
      </c>
      <c r="AE120" s="94"/>
      <c r="AF120" s="97" t="str">
        <f t="shared" si="3"/>
        <v>Quarterly Fuel Prices_2021_Update</v>
      </c>
    </row>
    <row r="121" spans="1:32" x14ac:dyDescent="0.6">
      <c r="A121" s="90" t="str">
        <f>'Fuel adder inputs and calcs'!C118</f>
        <v>Gas</v>
      </c>
      <c r="B121" s="90" t="str">
        <f>'Fuel adder inputs and calcs'!D118</f>
        <v>ROI</v>
      </c>
      <c r="C121" s="90" t="str">
        <f>'Fuel adder inputs and calcs'!E118&amp;'Fuel adder inputs and calcs'!F118</f>
        <v>2018Q3</v>
      </c>
      <c r="D121" s="90" t="str">
        <f>B121&amp;" "&amp;INDEX('Fixed inputs'!$D$76:$D$79,MATCH(A121,rngFuels,0))</f>
        <v>ROI Gas</v>
      </c>
      <c r="E121" s="63"/>
      <c r="F121" s="140"/>
      <c r="G121" s="94" t="str">
        <f t="shared" si="13"/>
        <v>ROI Gas</v>
      </c>
      <c r="H121" s="94" t="s">
        <v>22</v>
      </c>
      <c r="I121" s="95">
        <f ca="1">INDEX(rngFuelPricesDeterministic,MATCH($C121,'Commodity inputs and calcs'!$M$26:$M$77,0),MATCH($A121,'Commodity inputs and calcs'!$N$25:$Q$25,0))+'Fuel adder inputs and calcs'!Q118</f>
        <v>8.5573926872463346</v>
      </c>
      <c r="J121" s="95"/>
      <c r="K121" s="94" t="s">
        <v>23</v>
      </c>
      <c r="L121" s="96">
        <v>1</v>
      </c>
      <c r="M121" s="147">
        <f>INDEX('Fixed inputs'!$G$8:$G$59,MATCH(C121,'Fixed inputs'!$D$8:$D$59,0))</f>
        <v>43282</v>
      </c>
      <c r="N121" s="147"/>
      <c r="O121" s="94" t="s">
        <v>24</v>
      </c>
      <c r="P121" s="94" t="s">
        <v>117</v>
      </c>
      <c r="Q121" s="94"/>
      <c r="R121" s="97" t="str">
        <f t="shared" si="2"/>
        <v>Quarterly Fuel Prices_2021_Update</v>
      </c>
      <c r="T121" s="103" t="s">
        <v>34</v>
      </c>
      <c r="U121" s="94" t="s">
        <v>10</v>
      </c>
      <c r="V121" s="94" t="s">
        <v>87</v>
      </c>
      <c r="W121" s="95">
        <f>INDEX(rngCarbonTaxDeterministic,MATCH($C121,'Commodity inputs and calcs'!$T$26:$T$77,0),MATCH($T121,'Commodity inputs and calcs'!$V$25:$X$25,0))</f>
        <v>0.06</v>
      </c>
      <c r="X121" s="95"/>
      <c r="Y121" s="94" t="s">
        <v>85</v>
      </c>
      <c r="Z121" s="96">
        <v>1</v>
      </c>
      <c r="AA121" s="147">
        <f t="shared" si="14"/>
        <v>43282</v>
      </c>
      <c r="AB121" s="147"/>
      <c r="AC121" s="94" t="s">
        <v>24</v>
      </c>
      <c r="AD121" s="94" t="s">
        <v>117</v>
      </c>
      <c r="AE121" s="94"/>
      <c r="AF121" s="97" t="str">
        <f t="shared" si="3"/>
        <v>Quarterly Fuel Prices_2021_Update</v>
      </c>
    </row>
    <row r="122" spans="1:32" x14ac:dyDescent="0.6">
      <c r="A122" s="90" t="str">
        <f>'Fuel adder inputs and calcs'!C119</f>
        <v>Gas</v>
      </c>
      <c r="B122" s="90" t="str">
        <f>'Fuel adder inputs and calcs'!D119</f>
        <v>ROI</v>
      </c>
      <c r="C122" s="90" t="str">
        <f>'Fuel adder inputs and calcs'!E119&amp;'Fuel adder inputs and calcs'!F119</f>
        <v>2018Q4</v>
      </c>
      <c r="D122" s="90" t="str">
        <f>B122&amp;" "&amp;INDEX('Fixed inputs'!$D$76:$D$79,MATCH(A122,rngFuels,0))</f>
        <v>ROI Gas</v>
      </c>
      <c r="E122" s="63"/>
      <c r="F122" s="140"/>
      <c r="G122" s="94" t="str">
        <f t="shared" ref="G122:G142" si="15">D122</f>
        <v>ROI Gas</v>
      </c>
      <c r="H122" s="94" t="s">
        <v>22</v>
      </c>
      <c r="I122" s="95">
        <f ca="1">INDEX(rngFuelPricesDeterministic,MATCH($C122,'Commodity inputs and calcs'!$M$26:$M$77,0),MATCH($A122,'Commodity inputs and calcs'!$N$25:$Q$25,0))+'Fuel adder inputs and calcs'!Q119</f>
        <v>9.5469835460741983</v>
      </c>
      <c r="J122" s="95"/>
      <c r="K122" s="94" t="s">
        <v>23</v>
      </c>
      <c r="L122" s="96">
        <v>1</v>
      </c>
      <c r="M122" s="147">
        <f>INDEX('Fixed inputs'!$G$8:$G$59,MATCH(C122,'Fixed inputs'!$D$8:$D$59,0))</f>
        <v>43374</v>
      </c>
      <c r="N122" s="147"/>
      <c r="O122" s="94" t="s">
        <v>24</v>
      </c>
      <c r="P122" s="94" t="s">
        <v>117</v>
      </c>
      <c r="Q122" s="94"/>
      <c r="R122" s="97" t="str">
        <f t="shared" si="2"/>
        <v>Quarterly Fuel Prices_2021_Update</v>
      </c>
      <c r="T122" s="103" t="s">
        <v>34</v>
      </c>
      <c r="U122" s="94" t="s">
        <v>10</v>
      </c>
      <c r="V122" s="94" t="s">
        <v>87</v>
      </c>
      <c r="W122" s="95">
        <f>INDEX(rngCarbonTaxDeterministic,MATCH($C122,'Commodity inputs and calcs'!$T$26:$T$77,0),MATCH($T122,'Commodity inputs and calcs'!$V$25:$X$25,0))</f>
        <v>0.06</v>
      </c>
      <c r="X122" s="95"/>
      <c r="Y122" s="94" t="s">
        <v>85</v>
      </c>
      <c r="Z122" s="96">
        <v>1</v>
      </c>
      <c r="AA122" s="147">
        <f t="shared" si="14"/>
        <v>43374</v>
      </c>
      <c r="AB122" s="147"/>
      <c r="AC122" s="94" t="s">
        <v>24</v>
      </c>
      <c r="AD122" s="94" t="s">
        <v>117</v>
      </c>
      <c r="AE122" s="94"/>
      <c r="AF122" s="97" t="str">
        <f t="shared" si="3"/>
        <v>Quarterly Fuel Prices_2021_Update</v>
      </c>
    </row>
    <row r="123" spans="1:32" x14ac:dyDescent="0.6">
      <c r="A123" s="90" t="str">
        <f>'Fuel adder inputs and calcs'!C120</f>
        <v>Gas</v>
      </c>
      <c r="B123" s="90" t="str">
        <f>'Fuel adder inputs and calcs'!D120</f>
        <v>ROI</v>
      </c>
      <c r="C123" s="90" t="str">
        <f>'Fuel adder inputs and calcs'!E120&amp;'Fuel adder inputs and calcs'!F120</f>
        <v>2019Q1</v>
      </c>
      <c r="D123" s="90" t="str">
        <f>B123&amp;" "&amp;INDEX('Fixed inputs'!$D$76:$D$79,MATCH(A123,rngFuels,0))</f>
        <v>ROI Gas</v>
      </c>
      <c r="E123" s="63"/>
      <c r="F123" s="140"/>
      <c r="G123" s="94" t="str">
        <f t="shared" si="15"/>
        <v>ROI Gas</v>
      </c>
      <c r="H123" s="94" t="s">
        <v>22</v>
      </c>
      <c r="I123" s="95">
        <f ca="1">INDEX(rngFuelPricesDeterministic,MATCH($C123,'Commodity inputs and calcs'!$M$26:$M$77,0),MATCH($A123,'Commodity inputs and calcs'!$N$25:$Q$25,0))+'Fuel adder inputs and calcs'!Q120</f>
        <v>14.367696515375448</v>
      </c>
      <c r="J123" s="95"/>
      <c r="K123" s="94" t="s">
        <v>23</v>
      </c>
      <c r="L123" s="96">
        <v>1</v>
      </c>
      <c r="M123" s="147">
        <f>INDEX('Fixed inputs'!$G$8:$G$59,MATCH(C123,'Fixed inputs'!$D$8:$D$59,0))</f>
        <v>43466</v>
      </c>
      <c r="N123" s="147"/>
      <c r="O123" s="94" t="s">
        <v>24</v>
      </c>
      <c r="P123" s="94" t="s">
        <v>117</v>
      </c>
      <c r="Q123" s="94"/>
      <c r="R123" s="97" t="str">
        <f t="shared" si="2"/>
        <v>Quarterly Fuel Prices_2021_Update</v>
      </c>
      <c r="T123" s="103" t="s">
        <v>34</v>
      </c>
      <c r="U123" s="94" t="s">
        <v>10</v>
      </c>
      <c r="V123" s="94" t="s">
        <v>87</v>
      </c>
      <c r="W123" s="95">
        <f>INDEX(rngCarbonTaxDeterministic,MATCH($C123,'Commodity inputs and calcs'!$T$26:$T$77,0),MATCH($T123,'Commodity inputs and calcs'!$V$25:$X$25,0))</f>
        <v>0.06</v>
      </c>
      <c r="X123" s="95"/>
      <c r="Y123" s="94" t="s">
        <v>85</v>
      </c>
      <c r="Z123" s="96">
        <v>1</v>
      </c>
      <c r="AA123" s="147">
        <f t="shared" si="14"/>
        <v>43466</v>
      </c>
      <c r="AB123" s="147"/>
      <c r="AC123" s="94" t="s">
        <v>24</v>
      </c>
      <c r="AD123" s="94" t="s">
        <v>117</v>
      </c>
      <c r="AE123" s="94"/>
      <c r="AF123" s="97" t="str">
        <f t="shared" si="3"/>
        <v>Quarterly Fuel Prices_2021_Update</v>
      </c>
    </row>
    <row r="124" spans="1:32" x14ac:dyDescent="0.6">
      <c r="A124" s="90" t="str">
        <f>'Fuel adder inputs and calcs'!C121</f>
        <v>Gas</v>
      </c>
      <c r="B124" s="90" t="str">
        <f>'Fuel adder inputs and calcs'!D121</f>
        <v>ROI</v>
      </c>
      <c r="C124" s="90" t="str">
        <f>'Fuel adder inputs and calcs'!E121&amp;'Fuel adder inputs and calcs'!F121</f>
        <v>2019Q2</v>
      </c>
      <c r="D124" s="90" t="str">
        <f>B124&amp;" "&amp;INDEX('Fixed inputs'!$D$76:$D$79,MATCH(A124,rngFuels,0))</f>
        <v>ROI Gas</v>
      </c>
      <c r="E124" s="63"/>
      <c r="F124" s="140"/>
      <c r="G124" s="94" t="str">
        <f t="shared" si="15"/>
        <v>ROI Gas</v>
      </c>
      <c r="H124" s="94" t="s">
        <v>22</v>
      </c>
      <c r="I124" s="95">
        <f ca="1">INDEX(rngFuelPricesDeterministic,MATCH($C124,'Commodity inputs and calcs'!$M$26:$M$77,0),MATCH($A124,'Commodity inputs and calcs'!$N$25:$Q$25,0))+'Fuel adder inputs and calcs'!Q121</f>
        <v>8.8347319532144244</v>
      </c>
      <c r="J124" s="95"/>
      <c r="K124" s="94" t="s">
        <v>23</v>
      </c>
      <c r="L124" s="96">
        <v>1</v>
      </c>
      <c r="M124" s="147">
        <f>INDEX('Fixed inputs'!$G$8:$G$59,MATCH(C124,'Fixed inputs'!$D$8:$D$59,0))</f>
        <v>43556</v>
      </c>
      <c r="N124" s="147"/>
      <c r="O124" s="94" t="s">
        <v>24</v>
      </c>
      <c r="P124" s="94" t="s">
        <v>117</v>
      </c>
      <c r="Q124" s="94"/>
      <c r="R124" s="97" t="str">
        <f t="shared" si="2"/>
        <v>Quarterly Fuel Prices_2021_Update</v>
      </c>
      <c r="T124" s="103" t="s">
        <v>34</v>
      </c>
      <c r="U124" s="94" t="s">
        <v>10</v>
      </c>
      <c r="V124" s="94" t="s">
        <v>87</v>
      </c>
      <c r="W124" s="95">
        <f>INDEX(rngCarbonTaxDeterministic,MATCH($C124,'Commodity inputs and calcs'!$T$26:$T$77,0),MATCH($T124,'Commodity inputs and calcs'!$V$25:$X$25,0))</f>
        <v>0.06</v>
      </c>
      <c r="X124" s="95"/>
      <c r="Y124" s="94" t="s">
        <v>85</v>
      </c>
      <c r="Z124" s="96">
        <v>1</v>
      </c>
      <c r="AA124" s="147">
        <f t="shared" si="14"/>
        <v>43556</v>
      </c>
      <c r="AB124" s="147"/>
      <c r="AC124" s="94" t="s">
        <v>24</v>
      </c>
      <c r="AD124" s="94" t="s">
        <v>117</v>
      </c>
      <c r="AE124" s="94"/>
      <c r="AF124" s="97" t="str">
        <f t="shared" si="3"/>
        <v>Quarterly Fuel Prices_2021_Update</v>
      </c>
    </row>
    <row r="125" spans="1:32" x14ac:dyDescent="0.6">
      <c r="A125" s="90" t="str">
        <f>'Fuel adder inputs and calcs'!C122</f>
        <v>Gas</v>
      </c>
      <c r="B125" s="90" t="str">
        <f>'Fuel adder inputs and calcs'!D122</f>
        <v>ROI</v>
      </c>
      <c r="C125" s="90" t="str">
        <f>'Fuel adder inputs and calcs'!E122&amp;'Fuel adder inputs and calcs'!F122</f>
        <v>2019Q3</v>
      </c>
      <c r="D125" s="90" t="str">
        <f>B125&amp;" "&amp;INDEX('Fixed inputs'!$D$76:$D$79,MATCH(A125,rngFuels,0))</f>
        <v>ROI Gas</v>
      </c>
      <c r="E125" s="63"/>
      <c r="F125" s="140"/>
      <c r="G125" s="94" t="str">
        <f t="shared" si="15"/>
        <v>ROI Gas</v>
      </c>
      <c r="H125" s="94" t="s">
        <v>22</v>
      </c>
      <c r="I125" s="95">
        <f ca="1">INDEX(rngFuelPricesDeterministic,MATCH($C125,'Commodity inputs and calcs'!$M$26:$M$77,0),MATCH($A125,'Commodity inputs and calcs'!$N$25:$Q$25,0))+'Fuel adder inputs and calcs'!Q122</f>
        <v>8.5573926872463346</v>
      </c>
      <c r="J125" s="95"/>
      <c r="K125" s="94" t="s">
        <v>23</v>
      </c>
      <c r="L125" s="96">
        <v>1</v>
      </c>
      <c r="M125" s="147">
        <f>INDEX('Fixed inputs'!$G$8:$G$59,MATCH(C125,'Fixed inputs'!$D$8:$D$59,0))</f>
        <v>43647</v>
      </c>
      <c r="N125" s="147"/>
      <c r="O125" s="94" t="s">
        <v>24</v>
      </c>
      <c r="P125" s="94" t="s">
        <v>117</v>
      </c>
      <c r="Q125" s="94"/>
      <c r="R125" s="97" t="str">
        <f t="shared" si="2"/>
        <v>Quarterly Fuel Prices_2021_Update</v>
      </c>
      <c r="T125" s="103" t="s">
        <v>34</v>
      </c>
      <c r="U125" s="94" t="s">
        <v>10</v>
      </c>
      <c r="V125" s="94" t="s">
        <v>87</v>
      </c>
      <c r="W125" s="95">
        <f>INDEX(rngCarbonTaxDeterministic,MATCH($C125,'Commodity inputs and calcs'!$T$26:$T$77,0),MATCH($T125,'Commodity inputs and calcs'!$V$25:$X$25,0))</f>
        <v>0.06</v>
      </c>
      <c r="X125" s="95"/>
      <c r="Y125" s="94" t="s">
        <v>85</v>
      </c>
      <c r="Z125" s="96">
        <v>1</v>
      </c>
      <c r="AA125" s="147">
        <f t="shared" si="14"/>
        <v>43647</v>
      </c>
      <c r="AB125" s="147"/>
      <c r="AC125" s="94" t="s">
        <v>24</v>
      </c>
      <c r="AD125" s="94" t="s">
        <v>117</v>
      </c>
      <c r="AE125" s="94"/>
      <c r="AF125" s="97" t="str">
        <f t="shared" si="3"/>
        <v>Quarterly Fuel Prices_2021_Update</v>
      </c>
    </row>
    <row r="126" spans="1:32" x14ac:dyDescent="0.6">
      <c r="A126" s="90" t="str">
        <f>'Fuel adder inputs and calcs'!C123</f>
        <v>Gas</v>
      </c>
      <c r="B126" s="90" t="str">
        <f>'Fuel adder inputs and calcs'!D123</f>
        <v>ROI</v>
      </c>
      <c r="C126" s="90" t="str">
        <f>'Fuel adder inputs and calcs'!E123&amp;'Fuel adder inputs and calcs'!F123</f>
        <v>2019Q4</v>
      </c>
      <c r="D126" s="90" t="str">
        <f>B126&amp;" "&amp;INDEX('Fixed inputs'!$D$76:$D$79,MATCH(A126,rngFuels,0))</f>
        <v>ROI Gas</v>
      </c>
      <c r="E126" s="63"/>
      <c r="F126" s="140"/>
      <c r="G126" s="94" t="str">
        <f t="shared" si="15"/>
        <v>ROI Gas</v>
      </c>
      <c r="H126" s="94" t="s">
        <v>22</v>
      </c>
      <c r="I126" s="95">
        <f ca="1">INDEX(rngFuelPricesDeterministic,MATCH($C126,'Commodity inputs and calcs'!$M$26:$M$77,0),MATCH($A126,'Commodity inputs and calcs'!$N$25:$Q$25,0))+'Fuel adder inputs and calcs'!Q123</f>
        <v>9.5469835460741983</v>
      </c>
      <c r="J126" s="95"/>
      <c r="K126" s="94" t="s">
        <v>23</v>
      </c>
      <c r="L126" s="96">
        <v>1</v>
      </c>
      <c r="M126" s="147">
        <f>INDEX('Fixed inputs'!$G$8:$G$59,MATCH(C126,'Fixed inputs'!$D$8:$D$59,0))</f>
        <v>43739</v>
      </c>
      <c r="N126" s="147"/>
      <c r="O126" s="94" t="s">
        <v>24</v>
      </c>
      <c r="P126" s="94" t="s">
        <v>117</v>
      </c>
      <c r="Q126" s="94"/>
      <c r="R126" s="97" t="str">
        <f t="shared" si="2"/>
        <v>Quarterly Fuel Prices_2021_Update</v>
      </c>
      <c r="T126" s="103" t="s">
        <v>34</v>
      </c>
      <c r="U126" s="94" t="s">
        <v>10</v>
      </c>
      <c r="V126" s="94" t="s">
        <v>87</v>
      </c>
      <c r="W126" s="95">
        <f>INDEX(rngCarbonTaxDeterministic,MATCH($C126,'Commodity inputs and calcs'!$T$26:$T$77,0),MATCH($T126,'Commodity inputs and calcs'!$V$25:$X$25,0))</f>
        <v>0.06</v>
      </c>
      <c r="X126" s="95"/>
      <c r="Y126" s="94" t="s">
        <v>85</v>
      </c>
      <c r="Z126" s="96">
        <v>1</v>
      </c>
      <c r="AA126" s="147">
        <f t="shared" si="14"/>
        <v>43739</v>
      </c>
      <c r="AB126" s="147"/>
      <c r="AC126" s="94" t="s">
        <v>24</v>
      </c>
      <c r="AD126" s="94" t="s">
        <v>117</v>
      </c>
      <c r="AE126" s="94"/>
      <c r="AF126" s="97" t="str">
        <f t="shared" si="3"/>
        <v>Quarterly Fuel Prices_2021_Update</v>
      </c>
    </row>
    <row r="127" spans="1:32" x14ac:dyDescent="0.6">
      <c r="A127" s="90" t="str">
        <f>'Fuel adder inputs and calcs'!C124</f>
        <v>Gas</v>
      </c>
      <c r="B127" s="90" t="str">
        <f>'Fuel adder inputs and calcs'!D124</f>
        <v>ROI</v>
      </c>
      <c r="C127" s="90" t="str">
        <f>'Fuel adder inputs and calcs'!E124&amp;'Fuel adder inputs and calcs'!F124</f>
        <v>2020Q1</v>
      </c>
      <c r="D127" s="90" t="str">
        <f>B127&amp;" "&amp;INDEX('Fixed inputs'!$D$76:$D$79,MATCH(A127,rngFuels,0))</f>
        <v>ROI Gas</v>
      </c>
      <c r="E127" s="63"/>
      <c r="F127" s="140"/>
      <c r="G127" s="94" t="str">
        <f t="shared" si="15"/>
        <v>ROI Gas</v>
      </c>
      <c r="H127" s="94" t="s">
        <v>22</v>
      </c>
      <c r="I127" s="95">
        <f ca="1">INDEX(rngFuelPricesDeterministic,MATCH($C127,'Commodity inputs and calcs'!$M$26:$M$77,0),MATCH($A127,'Commodity inputs and calcs'!$N$25:$Q$25,0))+'Fuel adder inputs and calcs'!Q124</f>
        <v>14.367696515375448</v>
      </c>
      <c r="J127" s="95"/>
      <c r="K127" s="94" t="s">
        <v>23</v>
      </c>
      <c r="L127" s="96">
        <v>1</v>
      </c>
      <c r="M127" s="147">
        <f>INDEX('Fixed inputs'!$G$8:$G$59,MATCH(C127,'Fixed inputs'!$D$8:$D$59,0))</f>
        <v>43831</v>
      </c>
      <c r="N127" s="147"/>
      <c r="O127" s="94" t="s">
        <v>24</v>
      </c>
      <c r="P127" s="94" t="s">
        <v>117</v>
      </c>
      <c r="Q127" s="94"/>
      <c r="R127" s="97" t="str">
        <f t="shared" si="2"/>
        <v>Quarterly Fuel Prices_2021_Update</v>
      </c>
      <c r="T127" s="103" t="s">
        <v>34</v>
      </c>
      <c r="U127" s="94" t="s">
        <v>10</v>
      </c>
      <c r="V127" s="94" t="s">
        <v>87</v>
      </c>
      <c r="W127" s="95">
        <f>INDEX(rngCarbonTaxDeterministic,MATCH($C127,'Commodity inputs and calcs'!$T$26:$T$77,0),MATCH($T127,'Commodity inputs and calcs'!$V$25:$X$25,0))</f>
        <v>0.06</v>
      </c>
      <c r="X127" s="95"/>
      <c r="Y127" s="94" t="s">
        <v>85</v>
      </c>
      <c r="Z127" s="96">
        <v>1</v>
      </c>
      <c r="AA127" s="147">
        <f t="shared" si="14"/>
        <v>43831</v>
      </c>
      <c r="AB127" s="147"/>
      <c r="AC127" s="94" t="s">
        <v>24</v>
      </c>
      <c r="AD127" s="94" t="s">
        <v>117</v>
      </c>
      <c r="AE127" s="94"/>
      <c r="AF127" s="97" t="str">
        <f t="shared" si="3"/>
        <v>Quarterly Fuel Prices_2021_Update</v>
      </c>
    </row>
    <row r="128" spans="1:32" x14ac:dyDescent="0.6">
      <c r="A128" s="90" t="str">
        <f>'Fuel adder inputs and calcs'!C125</f>
        <v>Gas</v>
      </c>
      <c r="B128" s="90" t="str">
        <f>'Fuel adder inputs and calcs'!D125</f>
        <v>ROI</v>
      </c>
      <c r="C128" s="90" t="str">
        <f>'Fuel adder inputs and calcs'!E125&amp;'Fuel adder inputs and calcs'!F125</f>
        <v>2020Q2</v>
      </c>
      <c r="D128" s="90" t="str">
        <f>B128&amp;" "&amp;INDEX('Fixed inputs'!$D$76:$D$79,MATCH(A128,rngFuels,0))</f>
        <v>ROI Gas</v>
      </c>
      <c r="E128" s="63"/>
      <c r="F128" s="140"/>
      <c r="G128" s="94" t="str">
        <f t="shared" si="15"/>
        <v>ROI Gas</v>
      </c>
      <c r="H128" s="94" t="s">
        <v>22</v>
      </c>
      <c r="I128" s="95">
        <f ca="1">INDEX(rngFuelPricesDeterministic,MATCH($C128,'Commodity inputs and calcs'!$M$26:$M$77,0),MATCH($A128,'Commodity inputs and calcs'!$N$25:$Q$25,0))+'Fuel adder inputs and calcs'!Q125</f>
        <v>8.8347319532144244</v>
      </c>
      <c r="J128" s="95"/>
      <c r="K128" s="94" t="s">
        <v>23</v>
      </c>
      <c r="L128" s="96">
        <v>1</v>
      </c>
      <c r="M128" s="147">
        <f>INDEX('Fixed inputs'!$G$8:$G$59,MATCH(C128,'Fixed inputs'!$D$8:$D$59,0))</f>
        <v>43922</v>
      </c>
      <c r="N128" s="147"/>
      <c r="O128" s="94" t="s">
        <v>24</v>
      </c>
      <c r="P128" s="94" t="s">
        <v>117</v>
      </c>
      <c r="Q128" s="94"/>
      <c r="R128" s="97" t="str">
        <f t="shared" si="2"/>
        <v>Quarterly Fuel Prices_2021_Update</v>
      </c>
      <c r="T128" s="103" t="s">
        <v>34</v>
      </c>
      <c r="U128" s="94" t="s">
        <v>10</v>
      </c>
      <c r="V128" s="94" t="s">
        <v>87</v>
      </c>
      <c r="W128" s="95">
        <f>INDEX(rngCarbonTaxDeterministic,MATCH($C128,'Commodity inputs and calcs'!$T$26:$T$77,0),MATCH($T128,'Commodity inputs and calcs'!$V$25:$X$25,0))</f>
        <v>0.06</v>
      </c>
      <c r="X128" s="95"/>
      <c r="Y128" s="94" t="s">
        <v>85</v>
      </c>
      <c r="Z128" s="96">
        <v>1</v>
      </c>
      <c r="AA128" s="147">
        <f t="shared" si="14"/>
        <v>43922</v>
      </c>
      <c r="AB128" s="147"/>
      <c r="AC128" s="94" t="s">
        <v>24</v>
      </c>
      <c r="AD128" s="94" t="s">
        <v>117</v>
      </c>
      <c r="AE128" s="94"/>
      <c r="AF128" s="97" t="str">
        <f t="shared" si="3"/>
        <v>Quarterly Fuel Prices_2021_Update</v>
      </c>
    </row>
    <row r="129" spans="1:32" x14ac:dyDescent="0.6">
      <c r="A129" s="90" t="str">
        <f>'Fuel adder inputs and calcs'!C126</f>
        <v>Gas</v>
      </c>
      <c r="B129" s="90" t="str">
        <f>'Fuel adder inputs and calcs'!D126</f>
        <v>ROI</v>
      </c>
      <c r="C129" s="90" t="str">
        <f>'Fuel adder inputs and calcs'!E126&amp;'Fuel adder inputs and calcs'!F126</f>
        <v>2020Q3</v>
      </c>
      <c r="D129" s="90" t="str">
        <f>B129&amp;" "&amp;INDEX('Fixed inputs'!$D$76:$D$79,MATCH(A129,rngFuels,0))</f>
        <v>ROI Gas</v>
      </c>
      <c r="E129" s="63"/>
      <c r="F129" s="140"/>
      <c r="G129" s="94" t="str">
        <f t="shared" si="15"/>
        <v>ROI Gas</v>
      </c>
      <c r="H129" s="94" t="s">
        <v>22</v>
      </c>
      <c r="I129" s="95">
        <f ca="1">INDEX(rngFuelPricesDeterministic,MATCH($C129,'Commodity inputs and calcs'!$M$26:$M$77,0),MATCH($A129,'Commodity inputs and calcs'!$N$25:$Q$25,0))+'Fuel adder inputs and calcs'!Q126</f>
        <v>8.5573926872463346</v>
      </c>
      <c r="J129" s="95"/>
      <c r="K129" s="94" t="s">
        <v>23</v>
      </c>
      <c r="L129" s="96">
        <v>1</v>
      </c>
      <c r="M129" s="147">
        <f>INDEX('Fixed inputs'!$G$8:$G$59,MATCH(C129,'Fixed inputs'!$D$8:$D$59,0))</f>
        <v>44013</v>
      </c>
      <c r="N129" s="147"/>
      <c r="O129" s="94" t="s">
        <v>24</v>
      </c>
      <c r="P129" s="94" t="s">
        <v>117</v>
      </c>
      <c r="Q129" s="94"/>
      <c r="R129" s="97" t="str">
        <f t="shared" si="2"/>
        <v>Quarterly Fuel Prices_2021_Update</v>
      </c>
      <c r="T129" s="103" t="s">
        <v>34</v>
      </c>
      <c r="U129" s="94" t="s">
        <v>10</v>
      </c>
      <c r="V129" s="94" t="s">
        <v>87</v>
      </c>
      <c r="W129" s="95">
        <f>INDEX(rngCarbonTaxDeterministic,MATCH($C129,'Commodity inputs and calcs'!$T$26:$T$77,0),MATCH($T129,'Commodity inputs and calcs'!$V$25:$X$25,0))</f>
        <v>0.06</v>
      </c>
      <c r="X129" s="95"/>
      <c r="Y129" s="94" t="s">
        <v>85</v>
      </c>
      <c r="Z129" s="96">
        <v>1</v>
      </c>
      <c r="AA129" s="147">
        <f t="shared" si="14"/>
        <v>44013</v>
      </c>
      <c r="AB129" s="147"/>
      <c r="AC129" s="94" t="s">
        <v>24</v>
      </c>
      <c r="AD129" s="94" t="s">
        <v>117</v>
      </c>
      <c r="AE129" s="94"/>
      <c r="AF129" s="97" t="str">
        <f t="shared" si="3"/>
        <v>Quarterly Fuel Prices_2021_Update</v>
      </c>
    </row>
    <row r="130" spans="1:32" x14ac:dyDescent="0.6">
      <c r="A130" s="90" t="str">
        <f>'Fuel adder inputs and calcs'!C127</f>
        <v>Gas</v>
      </c>
      <c r="B130" s="90" t="str">
        <f>'Fuel adder inputs and calcs'!D127</f>
        <v>ROI</v>
      </c>
      <c r="C130" s="90" t="str">
        <f>'Fuel adder inputs and calcs'!E127&amp;'Fuel adder inputs and calcs'!F127</f>
        <v>2020Q4</v>
      </c>
      <c r="D130" s="90" t="str">
        <f>B130&amp;" "&amp;INDEX('Fixed inputs'!$D$76:$D$79,MATCH(A130,rngFuels,0))</f>
        <v>ROI Gas</v>
      </c>
      <c r="E130" s="63"/>
      <c r="F130" s="140"/>
      <c r="G130" s="94" t="str">
        <f t="shared" si="15"/>
        <v>ROI Gas</v>
      </c>
      <c r="H130" s="94" t="s">
        <v>22</v>
      </c>
      <c r="I130" s="95">
        <f ca="1">INDEX(rngFuelPricesDeterministic,MATCH($C130,'Commodity inputs and calcs'!$M$26:$M$77,0),MATCH($A130,'Commodity inputs and calcs'!$N$25:$Q$25,0))+'Fuel adder inputs and calcs'!Q127</f>
        <v>9.5469835460741983</v>
      </c>
      <c r="J130" s="95"/>
      <c r="K130" s="94" t="s">
        <v>23</v>
      </c>
      <c r="L130" s="96">
        <v>1</v>
      </c>
      <c r="M130" s="147">
        <f>INDEX('Fixed inputs'!$G$8:$G$59,MATCH(C130,'Fixed inputs'!$D$8:$D$59,0))</f>
        <v>44105</v>
      </c>
      <c r="N130" s="147"/>
      <c r="O130" s="94" t="s">
        <v>24</v>
      </c>
      <c r="P130" s="94" t="s">
        <v>117</v>
      </c>
      <c r="Q130" s="94"/>
      <c r="R130" s="97" t="str">
        <f t="shared" si="2"/>
        <v>Quarterly Fuel Prices_2021_Update</v>
      </c>
      <c r="T130" s="103" t="s">
        <v>34</v>
      </c>
      <c r="U130" s="94" t="s">
        <v>10</v>
      </c>
      <c r="V130" s="94" t="s">
        <v>87</v>
      </c>
      <c r="W130" s="95">
        <f>INDEX(rngCarbonTaxDeterministic,MATCH($C130,'Commodity inputs and calcs'!$T$26:$T$77,0),MATCH($T130,'Commodity inputs and calcs'!$V$25:$X$25,0))</f>
        <v>0.06</v>
      </c>
      <c r="X130" s="95"/>
      <c r="Y130" s="94" t="s">
        <v>85</v>
      </c>
      <c r="Z130" s="96">
        <v>1</v>
      </c>
      <c r="AA130" s="147">
        <f t="shared" si="14"/>
        <v>44105</v>
      </c>
      <c r="AB130" s="147"/>
      <c r="AC130" s="94" t="s">
        <v>24</v>
      </c>
      <c r="AD130" s="94" t="s">
        <v>117</v>
      </c>
      <c r="AE130" s="94"/>
      <c r="AF130" s="97" t="str">
        <f t="shared" si="3"/>
        <v>Quarterly Fuel Prices_2021_Update</v>
      </c>
    </row>
    <row r="131" spans="1:32" x14ac:dyDescent="0.6">
      <c r="A131" s="90" t="str">
        <f>'Fuel adder inputs and calcs'!C128</f>
        <v>Gas</v>
      </c>
      <c r="B131" s="90" t="str">
        <f>'Fuel adder inputs and calcs'!D128</f>
        <v>ROI</v>
      </c>
      <c r="C131" s="90" t="str">
        <f>'Fuel adder inputs and calcs'!E128&amp;'Fuel adder inputs and calcs'!F128</f>
        <v>2021Q1</v>
      </c>
      <c r="D131" s="90" t="str">
        <f>B131&amp;" "&amp;INDEX('Fixed inputs'!$D$76:$D$79,MATCH(A131,rngFuels,0))</f>
        <v>ROI Gas</v>
      </c>
      <c r="E131" s="63"/>
      <c r="F131" s="140"/>
      <c r="G131" s="94" t="str">
        <f t="shared" si="15"/>
        <v>ROI Gas</v>
      </c>
      <c r="H131" s="94" t="s">
        <v>22</v>
      </c>
      <c r="I131" s="95">
        <f ca="1">INDEX(rngFuelPricesDeterministic,MATCH($C131,'Commodity inputs and calcs'!$M$26:$M$77,0),MATCH($A131,'Commodity inputs and calcs'!$N$25:$Q$25,0))+'Fuel adder inputs and calcs'!Q128</f>
        <v>14.367696515375448</v>
      </c>
      <c r="J131" s="95"/>
      <c r="K131" s="94" t="s">
        <v>23</v>
      </c>
      <c r="L131" s="96">
        <v>1</v>
      </c>
      <c r="M131" s="147">
        <f>INDEX('Fixed inputs'!$G$8:$G$59,MATCH(C131,'Fixed inputs'!$D$8:$D$59,0))</f>
        <v>44197</v>
      </c>
      <c r="N131" s="147"/>
      <c r="O131" s="94" t="s">
        <v>24</v>
      </c>
      <c r="P131" s="94" t="s">
        <v>117</v>
      </c>
      <c r="Q131" s="94"/>
      <c r="R131" s="97" t="str">
        <f t="shared" si="2"/>
        <v>Quarterly Fuel Prices_2021_Update</v>
      </c>
      <c r="T131" s="103" t="s">
        <v>34</v>
      </c>
      <c r="U131" s="94" t="s">
        <v>10</v>
      </c>
      <c r="V131" s="94" t="s">
        <v>87</v>
      </c>
      <c r="W131" s="95">
        <f>INDEX(rngCarbonTaxDeterministic,MATCH($C131,'Commodity inputs and calcs'!$T$26:$T$77,0),MATCH($T131,'Commodity inputs and calcs'!$V$25:$X$25,0))</f>
        <v>0.06</v>
      </c>
      <c r="X131" s="95"/>
      <c r="Y131" s="94" t="s">
        <v>85</v>
      </c>
      <c r="Z131" s="96">
        <v>1</v>
      </c>
      <c r="AA131" s="147">
        <f t="shared" si="14"/>
        <v>44197</v>
      </c>
      <c r="AB131" s="147"/>
      <c r="AC131" s="94" t="s">
        <v>24</v>
      </c>
      <c r="AD131" s="94" t="s">
        <v>117</v>
      </c>
      <c r="AE131" s="94"/>
      <c r="AF131" s="97" t="str">
        <f t="shared" si="3"/>
        <v>Quarterly Fuel Prices_2021_Update</v>
      </c>
    </row>
    <row r="132" spans="1:32" x14ac:dyDescent="0.6">
      <c r="A132" s="90" t="str">
        <f>'Fuel adder inputs and calcs'!C129</f>
        <v>Gas</v>
      </c>
      <c r="B132" s="90" t="str">
        <f>'Fuel adder inputs and calcs'!D129</f>
        <v>ROI</v>
      </c>
      <c r="C132" s="90" t="str">
        <f>'Fuel adder inputs and calcs'!E129&amp;'Fuel adder inputs and calcs'!F129</f>
        <v>2021Q2</v>
      </c>
      <c r="D132" s="90" t="str">
        <f>B132&amp;" "&amp;INDEX('Fixed inputs'!$D$76:$D$79,MATCH(A132,rngFuels,0))</f>
        <v>ROI Gas</v>
      </c>
      <c r="E132" s="63"/>
      <c r="F132" s="140"/>
      <c r="G132" s="94" t="str">
        <f t="shared" si="15"/>
        <v>ROI Gas</v>
      </c>
      <c r="H132" s="94" t="s">
        <v>22</v>
      </c>
      <c r="I132" s="95">
        <f ca="1">INDEX(rngFuelPricesDeterministic,MATCH($C132,'Commodity inputs and calcs'!$M$26:$M$77,0),MATCH($A132,'Commodity inputs and calcs'!$N$25:$Q$25,0))+'Fuel adder inputs and calcs'!Q129</f>
        <v>8.8347319532144244</v>
      </c>
      <c r="J132" s="95"/>
      <c r="K132" s="94" t="s">
        <v>23</v>
      </c>
      <c r="L132" s="96">
        <v>1</v>
      </c>
      <c r="M132" s="147">
        <f>INDEX('Fixed inputs'!$G$8:$G$59,MATCH(C132,'Fixed inputs'!$D$8:$D$59,0))</f>
        <v>44287</v>
      </c>
      <c r="N132" s="147"/>
      <c r="O132" s="94" t="s">
        <v>24</v>
      </c>
      <c r="P132" s="94" t="s">
        <v>117</v>
      </c>
      <c r="Q132" s="94"/>
      <c r="R132" s="97" t="str">
        <f t="shared" si="2"/>
        <v>Quarterly Fuel Prices_2021_Update</v>
      </c>
      <c r="T132" s="103" t="s">
        <v>34</v>
      </c>
      <c r="U132" s="94" t="s">
        <v>10</v>
      </c>
      <c r="V132" s="94" t="s">
        <v>87</v>
      </c>
      <c r="W132" s="95">
        <f>INDEX(rngCarbonTaxDeterministic,MATCH($C132,'Commodity inputs and calcs'!$T$26:$T$77,0),MATCH($T132,'Commodity inputs and calcs'!$V$25:$X$25,0))</f>
        <v>0.06</v>
      </c>
      <c r="X132" s="95"/>
      <c r="Y132" s="94" t="s">
        <v>85</v>
      </c>
      <c r="Z132" s="96">
        <v>1</v>
      </c>
      <c r="AA132" s="147">
        <f t="shared" si="14"/>
        <v>44287</v>
      </c>
      <c r="AB132" s="147"/>
      <c r="AC132" s="94" t="s">
        <v>24</v>
      </c>
      <c r="AD132" s="94" t="s">
        <v>117</v>
      </c>
      <c r="AE132" s="94"/>
      <c r="AF132" s="97" t="str">
        <f t="shared" si="3"/>
        <v>Quarterly Fuel Prices_2021_Update</v>
      </c>
    </row>
    <row r="133" spans="1:32" x14ac:dyDescent="0.6">
      <c r="A133" s="90" t="str">
        <f>'Fuel adder inputs and calcs'!C130</f>
        <v>Gas</v>
      </c>
      <c r="B133" s="90" t="str">
        <f>'Fuel adder inputs and calcs'!D130</f>
        <v>ROI</v>
      </c>
      <c r="C133" s="90" t="str">
        <f>'Fuel adder inputs and calcs'!E130&amp;'Fuel adder inputs and calcs'!F130</f>
        <v>2021Q3</v>
      </c>
      <c r="D133" s="90" t="str">
        <f>B133&amp;" "&amp;INDEX('Fixed inputs'!$D$76:$D$79,MATCH(A133,rngFuels,0))</f>
        <v>ROI Gas</v>
      </c>
      <c r="E133" s="63"/>
      <c r="F133" s="140"/>
      <c r="G133" s="94" t="str">
        <f t="shared" si="15"/>
        <v>ROI Gas</v>
      </c>
      <c r="H133" s="94" t="s">
        <v>22</v>
      </c>
      <c r="I133" s="95">
        <f ca="1">INDEX(rngFuelPricesDeterministic,MATCH($C133,'Commodity inputs and calcs'!$M$26:$M$77,0),MATCH($A133,'Commodity inputs and calcs'!$N$25:$Q$25,0))+'Fuel adder inputs and calcs'!Q130</f>
        <v>8.5573926872463346</v>
      </c>
      <c r="J133" s="95"/>
      <c r="K133" s="94" t="s">
        <v>23</v>
      </c>
      <c r="L133" s="96">
        <v>1</v>
      </c>
      <c r="M133" s="147">
        <f>INDEX('Fixed inputs'!$G$8:$G$59,MATCH(C133,'Fixed inputs'!$D$8:$D$59,0))</f>
        <v>44378</v>
      </c>
      <c r="N133" s="147"/>
      <c r="O133" s="94" t="s">
        <v>24</v>
      </c>
      <c r="P133" s="94" t="s">
        <v>117</v>
      </c>
      <c r="Q133" s="94"/>
      <c r="R133" s="97" t="str">
        <f t="shared" si="2"/>
        <v>Quarterly Fuel Prices_2021_Update</v>
      </c>
      <c r="T133" s="103" t="s">
        <v>34</v>
      </c>
      <c r="U133" s="94" t="s">
        <v>10</v>
      </c>
      <c r="V133" s="94" t="s">
        <v>87</v>
      </c>
      <c r="W133" s="95">
        <f>INDEX(rngCarbonTaxDeterministic,MATCH($C133,'Commodity inputs and calcs'!$T$26:$T$77,0),MATCH($T133,'Commodity inputs and calcs'!$V$25:$X$25,0))</f>
        <v>0.06</v>
      </c>
      <c r="X133" s="95"/>
      <c r="Y133" s="94" t="s">
        <v>85</v>
      </c>
      <c r="Z133" s="96">
        <v>1</v>
      </c>
      <c r="AA133" s="147">
        <f t="shared" si="14"/>
        <v>44378</v>
      </c>
      <c r="AB133" s="147"/>
      <c r="AC133" s="94" t="s">
        <v>24</v>
      </c>
      <c r="AD133" s="94" t="s">
        <v>117</v>
      </c>
      <c r="AE133" s="94"/>
      <c r="AF133" s="97" t="str">
        <f t="shared" si="3"/>
        <v>Quarterly Fuel Prices_2021_Update</v>
      </c>
    </row>
    <row r="134" spans="1:32" x14ac:dyDescent="0.6">
      <c r="A134" s="90" t="str">
        <f>'Fuel adder inputs and calcs'!C131</f>
        <v>Gas</v>
      </c>
      <c r="B134" s="90" t="str">
        <f>'Fuel adder inputs and calcs'!D131</f>
        <v>ROI</v>
      </c>
      <c r="C134" s="90" t="str">
        <f>'Fuel adder inputs and calcs'!E131&amp;'Fuel adder inputs and calcs'!F131</f>
        <v>2021Q4</v>
      </c>
      <c r="D134" s="90" t="str">
        <f>B134&amp;" "&amp;INDEX('Fixed inputs'!$D$76:$D$79,MATCH(A134,rngFuels,0))</f>
        <v>ROI Gas</v>
      </c>
      <c r="E134" s="63"/>
      <c r="F134" s="140"/>
      <c r="G134" s="94" t="str">
        <f t="shared" si="15"/>
        <v>ROI Gas</v>
      </c>
      <c r="H134" s="94" t="s">
        <v>22</v>
      </c>
      <c r="I134" s="95">
        <f ca="1">INDEX(rngFuelPricesDeterministic,MATCH($C134,'Commodity inputs and calcs'!$M$26:$M$77,0),MATCH($A134,'Commodity inputs and calcs'!$N$25:$Q$25,0))+'Fuel adder inputs and calcs'!Q131</f>
        <v>9.5469835460741983</v>
      </c>
      <c r="J134" s="95"/>
      <c r="K134" s="94" t="s">
        <v>23</v>
      </c>
      <c r="L134" s="96">
        <v>1</v>
      </c>
      <c r="M134" s="147">
        <f>INDEX('Fixed inputs'!$G$8:$G$59,MATCH(C134,'Fixed inputs'!$D$8:$D$59,0))</f>
        <v>44470</v>
      </c>
      <c r="N134" s="147"/>
      <c r="O134" s="94" t="s">
        <v>24</v>
      </c>
      <c r="P134" s="94" t="s">
        <v>117</v>
      </c>
      <c r="Q134" s="94"/>
      <c r="R134" s="97" t="str">
        <f t="shared" si="2"/>
        <v>Quarterly Fuel Prices_2021_Update</v>
      </c>
      <c r="T134" s="103" t="s">
        <v>34</v>
      </c>
      <c r="U134" s="94" t="s">
        <v>10</v>
      </c>
      <c r="V134" s="94" t="s">
        <v>87</v>
      </c>
      <c r="W134" s="95">
        <f>INDEX(rngCarbonTaxDeterministic,MATCH($C134,'Commodity inputs and calcs'!$T$26:$T$77,0),MATCH($T134,'Commodity inputs and calcs'!$V$25:$X$25,0))</f>
        <v>0.06</v>
      </c>
      <c r="X134" s="95"/>
      <c r="Y134" s="94" t="s">
        <v>85</v>
      </c>
      <c r="Z134" s="96">
        <v>1</v>
      </c>
      <c r="AA134" s="147">
        <f t="shared" si="14"/>
        <v>44470</v>
      </c>
      <c r="AB134" s="147"/>
      <c r="AC134" s="94" t="s">
        <v>24</v>
      </c>
      <c r="AD134" s="94" t="s">
        <v>117</v>
      </c>
      <c r="AE134" s="94"/>
      <c r="AF134" s="97" t="str">
        <f t="shared" si="3"/>
        <v>Quarterly Fuel Prices_2021_Update</v>
      </c>
    </row>
    <row r="135" spans="1:32" x14ac:dyDescent="0.6">
      <c r="A135" s="90" t="str">
        <f>'Fuel adder inputs and calcs'!C132</f>
        <v>Gas</v>
      </c>
      <c r="B135" s="90" t="str">
        <f>'Fuel adder inputs and calcs'!D132</f>
        <v>ROI</v>
      </c>
      <c r="C135" s="90" t="str">
        <f>'Fuel adder inputs and calcs'!E132&amp;'Fuel adder inputs and calcs'!F132</f>
        <v>2022Q1</v>
      </c>
      <c r="D135" s="90" t="str">
        <f>B135&amp;" "&amp;INDEX('Fixed inputs'!$D$76:$D$79,MATCH(A135,rngFuels,0))</f>
        <v>ROI Gas</v>
      </c>
      <c r="E135" s="63"/>
      <c r="F135" s="140"/>
      <c r="G135" s="94" t="str">
        <f t="shared" si="15"/>
        <v>ROI Gas</v>
      </c>
      <c r="H135" s="94" t="s">
        <v>22</v>
      </c>
      <c r="I135" s="95">
        <f ca="1">INDEX(rngFuelPricesDeterministic,MATCH($C135,'Commodity inputs and calcs'!$M$26:$M$77,0),MATCH($A135,'Commodity inputs and calcs'!$N$25:$Q$25,0))+'Fuel adder inputs and calcs'!Q132</f>
        <v>14.367696515375448</v>
      </c>
      <c r="J135" s="95"/>
      <c r="K135" s="94" t="s">
        <v>23</v>
      </c>
      <c r="L135" s="96">
        <v>1</v>
      </c>
      <c r="M135" s="147">
        <f>INDEX('Fixed inputs'!$G$8:$G$59,MATCH(C135,'Fixed inputs'!$D$8:$D$59,0))</f>
        <v>44562</v>
      </c>
      <c r="N135" s="147"/>
      <c r="O135" s="94" t="s">
        <v>24</v>
      </c>
      <c r="P135" s="94" t="s">
        <v>117</v>
      </c>
      <c r="Q135" s="94"/>
      <c r="R135" s="97" t="str">
        <f t="shared" si="2"/>
        <v>Quarterly Fuel Prices_2021_Update</v>
      </c>
      <c r="T135" s="103" t="s">
        <v>34</v>
      </c>
      <c r="U135" s="94" t="s">
        <v>10</v>
      </c>
      <c r="V135" s="94" t="s">
        <v>87</v>
      </c>
      <c r="W135" s="95">
        <f>INDEX(rngCarbonTaxDeterministic,MATCH($C135,'Commodity inputs and calcs'!$T$26:$T$77,0),MATCH($T135,'Commodity inputs and calcs'!$V$25:$X$25,0))</f>
        <v>0.06</v>
      </c>
      <c r="X135" s="95"/>
      <c r="Y135" s="94" t="s">
        <v>85</v>
      </c>
      <c r="Z135" s="96">
        <v>1</v>
      </c>
      <c r="AA135" s="147">
        <f t="shared" si="14"/>
        <v>44562</v>
      </c>
      <c r="AB135" s="147"/>
      <c r="AC135" s="94" t="s">
        <v>24</v>
      </c>
      <c r="AD135" s="94" t="s">
        <v>117</v>
      </c>
      <c r="AE135" s="94"/>
      <c r="AF135" s="97" t="str">
        <f t="shared" si="3"/>
        <v>Quarterly Fuel Prices_2021_Update</v>
      </c>
    </row>
    <row r="136" spans="1:32" x14ac:dyDescent="0.6">
      <c r="A136" s="90" t="str">
        <f>'Fuel adder inputs and calcs'!C133</f>
        <v>Gas</v>
      </c>
      <c r="B136" s="90" t="str">
        <f>'Fuel adder inputs and calcs'!D133</f>
        <v>ROI</v>
      </c>
      <c r="C136" s="90" t="str">
        <f>'Fuel adder inputs and calcs'!E133&amp;'Fuel adder inputs and calcs'!F133</f>
        <v>2022Q2</v>
      </c>
      <c r="D136" s="90" t="str">
        <f>B136&amp;" "&amp;INDEX('Fixed inputs'!$D$76:$D$79,MATCH(A136,rngFuels,0))</f>
        <v>ROI Gas</v>
      </c>
      <c r="E136" s="63"/>
      <c r="F136" s="140"/>
      <c r="G136" s="94" t="str">
        <f t="shared" si="15"/>
        <v>ROI Gas</v>
      </c>
      <c r="H136" s="94" t="s">
        <v>22</v>
      </c>
      <c r="I136" s="95">
        <f ca="1">INDEX(rngFuelPricesDeterministic,MATCH($C136,'Commodity inputs and calcs'!$M$26:$M$77,0),MATCH($A136,'Commodity inputs and calcs'!$N$25:$Q$25,0))+'Fuel adder inputs and calcs'!Q133</f>
        <v>8.8347319532144244</v>
      </c>
      <c r="J136" s="95"/>
      <c r="K136" s="94" t="s">
        <v>23</v>
      </c>
      <c r="L136" s="96">
        <v>1</v>
      </c>
      <c r="M136" s="147">
        <f>INDEX('Fixed inputs'!$G$8:$G$59,MATCH(C136,'Fixed inputs'!$D$8:$D$59,0))</f>
        <v>44652</v>
      </c>
      <c r="N136" s="147"/>
      <c r="O136" s="94" t="s">
        <v>24</v>
      </c>
      <c r="P136" s="94" t="s">
        <v>117</v>
      </c>
      <c r="Q136" s="94"/>
      <c r="R136" s="97" t="str">
        <f t="shared" si="2"/>
        <v>Quarterly Fuel Prices_2021_Update</v>
      </c>
      <c r="T136" s="103" t="s">
        <v>34</v>
      </c>
      <c r="U136" s="94" t="s">
        <v>10</v>
      </c>
      <c r="V136" s="94" t="s">
        <v>87</v>
      </c>
      <c r="W136" s="95">
        <f>INDEX(rngCarbonTaxDeterministic,MATCH($C136,'Commodity inputs and calcs'!$T$26:$T$77,0),MATCH($T136,'Commodity inputs and calcs'!$V$25:$X$25,0))</f>
        <v>0.06</v>
      </c>
      <c r="X136" s="95"/>
      <c r="Y136" s="94" t="s">
        <v>85</v>
      </c>
      <c r="Z136" s="96">
        <v>1</v>
      </c>
      <c r="AA136" s="147">
        <f t="shared" si="14"/>
        <v>44652</v>
      </c>
      <c r="AB136" s="147"/>
      <c r="AC136" s="94" t="s">
        <v>24</v>
      </c>
      <c r="AD136" s="94" t="s">
        <v>117</v>
      </c>
      <c r="AE136" s="94"/>
      <c r="AF136" s="97" t="str">
        <f t="shared" si="3"/>
        <v>Quarterly Fuel Prices_2021_Update</v>
      </c>
    </row>
    <row r="137" spans="1:32" x14ac:dyDescent="0.6">
      <c r="A137" s="90" t="str">
        <f>'Fuel adder inputs and calcs'!C134</f>
        <v>Gas</v>
      </c>
      <c r="B137" s="90" t="str">
        <f>'Fuel adder inputs and calcs'!D134</f>
        <v>ROI</v>
      </c>
      <c r="C137" s="90" t="str">
        <f>'Fuel adder inputs and calcs'!E134&amp;'Fuel adder inputs and calcs'!F134</f>
        <v>2022Q3</v>
      </c>
      <c r="D137" s="90" t="str">
        <f>B137&amp;" "&amp;INDEX('Fixed inputs'!$D$76:$D$79,MATCH(A137,rngFuels,0))</f>
        <v>ROI Gas</v>
      </c>
      <c r="E137" s="63"/>
      <c r="F137" s="140"/>
      <c r="G137" s="94" t="str">
        <f t="shared" si="15"/>
        <v>ROI Gas</v>
      </c>
      <c r="H137" s="94" t="s">
        <v>22</v>
      </c>
      <c r="I137" s="95">
        <f ca="1">INDEX(rngFuelPricesDeterministic,MATCH($C137,'Commodity inputs and calcs'!$M$26:$M$77,0),MATCH($A137,'Commodity inputs and calcs'!$N$25:$Q$25,0))+'Fuel adder inputs and calcs'!Q134</f>
        <v>8.5573926872463346</v>
      </c>
      <c r="J137" s="95"/>
      <c r="K137" s="94" t="s">
        <v>23</v>
      </c>
      <c r="L137" s="96">
        <v>1</v>
      </c>
      <c r="M137" s="147">
        <f>INDEX('Fixed inputs'!$G$8:$G$59,MATCH(C137,'Fixed inputs'!$D$8:$D$59,0))</f>
        <v>44743</v>
      </c>
      <c r="N137" s="147"/>
      <c r="O137" s="94" t="s">
        <v>24</v>
      </c>
      <c r="P137" s="94" t="s">
        <v>117</v>
      </c>
      <c r="Q137" s="94"/>
      <c r="R137" s="97" t="str">
        <f t="shared" si="2"/>
        <v>Quarterly Fuel Prices_2021_Update</v>
      </c>
      <c r="T137" s="103" t="s">
        <v>34</v>
      </c>
      <c r="U137" s="94" t="s">
        <v>10</v>
      </c>
      <c r="V137" s="94" t="s">
        <v>87</v>
      </c>
      <c r="W137" s="95">
        <f>INDEX(rngCarbonTaxDeterministic,MATCH($C137,'Commodity inputs and calcs'!$T$26:$T$77,0),MATCH($T137,'Commodity inputs and calcs'!$V$25:$X$25,0))</f>
        <v>0.06</v>
      </c>
      <c r="X137" s="95"/>
      <c r="Y137" s="94" t="s">
        <v>85</v>
      </c>
      <c r="Z137" s="96">
        <v>1</v>
      </c>
      <c r="AA137" s="147">
        <f t="shared" si="14"/>
        <v>44743</v>
      </c>
      <c r="AB137" s="147"/>
      <c r="AC137" s="94" t="s">
        <v>24</v>
      </c>
      <c r="AD137" s="94" t="s">
        <v>117</v>
      </c>
      <c r="AE137" s="94"/>
      <c r="AF137" s="97" t="str">
        <f t="shared" si="3"/>
        <v>Quarterly Fuel Prices_2021_Update</v>
      </c>
    </row>
    <row r="138" spans="1:32" x14ac:dyDescent="0.6">
      <c r="A138" s="90" t="str">
        <f>'Fuel adder inputs and calcs'!C135</f>
        <v>Gas</v>
      </c>
      <c r="B138" s="90" t="str">
        <f>'Fuel adder inputs and calcs'!D135</f>
        <v>ROI</v>
      </c>
      <c r="C138" s="90" t="str">
        <f>'Fuel adder inputs and calcs'!E135&amp;'Fuel adder inputs and calcs'!F135</f>
        <v>2022Q4</v>
      </c>
      <c r="D138" s="90" t="str">
        <f>B138&amp;" "&amp;INDEX('Fixed inputs'!$D$76:$D$79,MATCH(A138,rngFuels,0))</f>
        <v>ROI Gas</v>
      </c>
      <c r="E138" s="63"/>
      <c r="F138" s="140"/>
      <c r="G138" s="94" t="str">
        <f t="shared" si="15"/>
        <v>ROI Gas</v>
      </c>
      <c r="H138" s="94" t="s">
        <v>22</v>
      </c>
      <c r="I138" s="95">
        <f ca="1">INDEX(rngFuelPricesDeterministic,MATCH($C138,'Commodity inputs and calcs'!$M$26:$M$77,0),MATCH($A138,'Commodity inputs and calcs'!$N$25:$Q$25,0))+'Fuel adder inputs and calcs'!Q135</f>
        <v>9.5469835460741983</v>
      </c>
      <c r="J138" s="95"/>
      <c r="K138" s="94" t="s">
        <v>23</v>
      </c>
      <c r="L138" s="96">
        <v>1</v>
      </c>
      <c r="M138" s="147">
        <f>INDEX('Fixed inputs'!$G$8:$G$59,MATCH(C138,'Fixed inputs'!$D$8:$D$59,0))</f>
        <v>44835</v>
      </c>
      <c r="N138" s="147"/>
      <c r="O138" s="94" t="s">
        <v>24</v>
      </c>
      <c r="P138" s="94" t="s">
        <v>117</v>
      </c>
      <c r="Q138" s="94"/>
      <c r="R138" s="97" t="str">
        <f t="shared" si="2"/>
        <v>Quarterly Fuel Prices_2021_Update</v>
      </c>
      <c r="T138" s="103" t="s">
        <v>34</v>
      </c>
      <c r="U138" s="94" t="s">
        <v>10</v>
      </c>
      <c r="V138" s="94" t="s">
        <v>87</v>
      </c>
      <c r="W138" s="95">
        <f>INDEX(rngCarbonTaxDeterministic,MATCH($C138,'Commodity inputs and calcs'!$T$26:$T$77,0),MATCH($T138,'Commodity inputs and calcs'!$V$25:$X$25,0))</f>
        <v>0.06</v>
      </c>
      <c r="X138" s="95"/>
      <c r="Y138" s="94" t="s">
        <v>85</v>
      </c>
      <c r="Z138" s="96">
        <v>1</v>
      </c>
      <c r="AA138" s="147">
        <f t="shared" si="14"/>
        <v>44835</v>
      </c>
      <c r="AB138" s="147"/>
      <c r="AC138" s="94" t="s">
        <v>24</v>
      </c>
      <c r="AD138" s="94" t="s">
        <v>117</v>
      </c>
      <c r="AE138" s="94"/>
      <c r="AF138" s="97" t="str">
        <f t="shared" si="3"/>
        <v>Quarterly Fuel Prices_2021_Update</v>
      </c>
    </row>
    <row r="139" spans="1:32" x14ac:dyDescent="0.6">
      <c r="A139" s="90" t="str">
        <f>'Fuel adder inputs and calcs'!C136</f>
        <v>Gas</v>
      </c>
      <c r="B139" s="90" t="str">
        <f>'Fuel adder inputs and calcs'!D136</f>
        <v>ROI</v>
      </c>
      <c r="C139" s="90" t="str">
        <f>'Fuel adder inputs and calcs'!E136&amp;'Fuel adder inputs and calcs'!F136</f>
        <v>2023Q1</v>
      </c>
      <c r="D139" s="90" t="str">
        <f>B139&amp;" "&amp;INDEX('Fixed inputs'!$D$76:$D$79,MATCH(A139,rngFuels,0))</f>
        <v>ROI Gas</v>
      </c>
      <c r="E139" s="63"/>
      <c r="F139" s="140"/>
      <c r="G139" s="94" t="str">
        <f t="shared" si="15"/>
        <v>ROI Gas</v>
      </c>
      <c r="H139" s="94" t="s">
        <v>22</v>
      </c>
      <c r="I139" s="95">
        <f ca="1">INDEX(rngFuelPricesDeterministic,MATCH($C139,'Commodity inputs and calcs'!$M$26:$M$77,0),MATCH($A139,'Commodity inputs and calcs'!$N$25:$Q$25,0))+'Fuel adder inputs and calcs'!Q136</f>
        <v>14.367696515375448</v>
      </c>
      <c r="J139" s="95"/>
      <c r="K139" s="94" t="s">
        <v>23</v>
      </c>
      <c r="L139" s="96">
        <v>1</v>
      </c>
      <c r="M139" s="147">
        <f>INDEX('Fixed inputs'!$G$8:$G$59,MATCH(C139,'Fixed inputs'!$D$8:$D$59,0))</f>
        <v>44927</v>
      </c>
      <c r="N139" s="147"/>
      <c r="O139" s="94" t="s">
        <v>24</v>
      </c>
      <c r="P139" s="94" t="s">
        <v>117</v>
      </c>
      <c r="Q139" s="94"/>
      <c r="R139" s="97" t="str">
        <f t="shared" si="2"/>
        <v>Quarterly Fuel Prices_2021_Update</v>
      </c>
      <c r="T139" s="103" t="s">
        <v>34</v>
      </c>
      <c r="U139" s="94" t="s">
        <v>10</v>
      </c>
      <c r="V139" s="94" t="s">
        <v>87</v>
      </c>
      <c r="W139" s="95">
        <f>INDEX(rngCarbonTaxDeterministic,MATCH($C139,'Commodity inputs and calcs'!$T$26:$T$77,0),MATCH($T139,'Commodity inputs and calcs'!$V$25:$X$25,0))</f>
        <v>0.06</v>
      </c>
      <c r="X139" s="95"/>
      <c r="Y139" s="94" t="s">
        <v>85</v>
      </c>
      <c r="Z139" s="96">
        <v>1</v>
      </c>
      <c r="AA139" s="147">
        <f t="shared" si="14"/>
        <v>44927</v>
      </c>
      <c r="AB139" s="147"/>
      <c r="AC139" s="94" t="s">
        <v>24</v>
      </c>
      <c r="AD139" s="94" t="s">
        <v>117</v>
      </c>
      <c r="AE139" s="94"/>
      <c r="AF139" s="97" t="str">
        <f t="shared" si="3"/>
        <v>Quarterly Fuel Prices_2021_Update</v>
      </c>
    </row>
    <row r="140" spans="1:32" x14ac:dyDescent="0.6">
      <c r="A140" s="90" t="str">
        <f>'Fuel adder inputs and calcs'!C137</f>
        <v>Gas</v>
      </c>
      <c r="B140" s="90" t="str">
        <f>'Fuel adder inputs and calcs'!D137</f>
        <v>ROI</v>
      </c>
      <c r="C140" s="90" t="str">
        <f>'Fuel adder inputs and calcs'!E137&amp;'Fuel adder inputs and calcs'!F137</f>
        <v>2023Q2</v>
      </c>
      <c r="D140" s="90" t="str">
        <f>B140&amp;" "&amp;INDEX('Fixed inputs'!$D$76:$D$79,MATCH(A140,rngFuels,0))</f>
        <v>ROI Gas</v>
      </c>
      <c r="E140" s="63"/>
      <c r="F140" s="140"/>
      <c r="G140" s="94" t="str">
        <f t="shared" si="15"/>
        <v>ROI Gas</v>
      </c>
      <c r="H140" s="94" t="s">
        <v>22</v>
      </c>
      <c r="I140" s="95">
        <f ca="1">INDEX(rngFuelPricesDeterministic,MATCH($C140,'Commodity inputs and calcs'!$M$26:$M$77,0),MATCH($A140,'Commodity inputs and calcs'!$N$25:$Q$25,0))+'Fuel adder inputs and calcs'!Q137</f>
        <v>8.8347319532144244</v>
      </c>
      <c r="J140" s="95"/>
      <c r="K140" s="94" t="s">
        <v>23</v>
      </c>
      <c r="L140" s="96">
        <v>1</v>
      </c>
      <c r="M140" s="147">
        <f>INDEX('Fixed inputs'!$G$8:$G$59,MATCH(C140,'Fixed inputs'!$D$8:$D$59,0))</f>
        <v>45017</v>
      </c>
      <c r="N140" s="147"/>
      <c r="O140" s="94" t="s">
        <v>24</v>
      </c>
      <c r="P140" s="94" t="s">
        <v>117</v>
      </c>
      <c r="Q140" s="94"/>
      <c r="R140" s="97" t="str">
        <f t="shared" si="2"/>
        <v>Quarterly Fuel Prices_2021_Update</v>
      </c>
      <c r="T140" s="103" t="s">
        <v>34</v>
      </c>
      <c r="U140" s="94" t="s">
        <v>10</v>
      </c>
      <c r="V140" s="94" t="s">
        <v>87</v>
      </c>
      <c r="W140" s="95">
        <f>INDEX(rngCarbonTaxDeterministic,MATCH($C140,'Commodity inputs and calcs'!$T$26:$T$77,0),MATCH($T140,'Commodity inputs and calcs'!$V$25:$X$25,0))</f>
        <v>0.06</v>
      </c>
      <c r="X140" s="95"/>
      <c r="Y140" s="94" t="s">
        <v>85</v>
      </c>
      <c r="Z140" s="96">
        <v>1</v>
      </c>
      <c r="AA140" s="147">
        <f t="shared" si="14"/>
        <v>45017</v>
      </c>
      <c r="AB140" s="147"/>
      <c r="AC140" s="94" t="s">
        <v>24</v>
      </c>
      <c r="AD140" s="94" t="s">
        <v>117</v>
      </c>
      <c r="AE140" s="94"/>
      <c r="AF140" s="97" t="str">
        <f t="shared" si="3"/>
        <v>Quarterly Fuel Prices_2021_Update</v>
      </c>
    </row>
    <row r="141" spans="1:32" x14ac:dyDescent="0.6">
      <c r="A141" s="90" t="str">
        <f>'Fuel adder inputs and calcs'!C138</f>
        <v>Gas</v>
      </c>
      <c r="B141" s="90" t="str">
        <f>'Fuel adder inputs and calcs'!D138</f>
        <v>ROI</v>
      </c>
      <c r="C141" s="90" t="str">
        <f>'Fuel adder inputs and calcs'!E138&amp;'Fuel adder inputs and calcs'!F138</f>
        <v>2023Q3</v>
      </c>
      <c r="D141" s="90" t="str">
        <f>B141&amp;" "&amp;INDEX('Fixed inputs'!$D$76:$D$79,MATCH(A141,rngFuels,0))</f>
        <v>ROI Gas</v>
      </c>
      <c r="E141" s="63"/>
      <c r="F141" s="140"/>
      <c r="G141" s="94" t="str">
        <f t="shared" si="15"/>
        <v>ROI Gas</v>
      </c>
      <c r="H141" s="94" t="s">
        <v>22</v>
      </c>
      <c r="I141" s="95">
        <f ca="1">INDEX(rngFuelPricesDeterministic,MATCH($C141,'Commodity inputs and calcs'!$M$26:$M$77,0),MATCH($A141,'Commodity inputs and calcs'!$N$25:$Q$25,0))+'Fuel adder inputs and calcs'!Q138</f>
        <v>8.5573926872463346</v>
      </c>
      <c r="J141" s="95"/>
      <c r="K141" s="94" t="s">
        <v>23</v>
      </c>
      <c r="L141" s="96">
        <v>1</v>
      </c>
      <c r="M141" s="147">
        <f>INDEX('Fixed inputs'!$G$8:$G$59,MATCH(C141,'Fixed inputs'!$D$8:$D$59,0))</f>
        <v>45108</v>
      </c>
      <c r="N141" s="147"/>
      <c r="O141" s="94" t="s">
        <v>24</v>
      </c>
      <c r="P141" s="94" t="s">
        <v>117</v>
      </c>
      <c r="Q141" s="94"/>
      <c r="R141" s="97" t="str">
        <f t="shared" si="2"/>
        <v>Quarterly Fuel Prices_2021_Update</v>
      </c>
      <c r="T141" s="103" t="s">
        <v>34</v>
      </c>
      <c r="U141" s="94" t="s">
        <v>10</v>
      </c>
      <c r="V141" s="94" t="s">
        <v>87</v>
      </c>
      <c r="W141" s="95">
        <f>INDEX(rngCarbonTaxDeterministic,MATCH($C141,'Commodity inputs and calcs'!$T$26:$T$77,0),MATCH($T141,'Commodity inputs and calcs'!$V$25:$X$25,0))</f>
        <v>0.06</v>
      </c>
      <c r="X141" s="95"/>
      <c r="Y141" s="94" t="s">
        <v>85</v>
      </c>
      <c r="Z141" s="96">
        <v>1</v>
      </c>
      <c r="AA141" s="147">
        <f t="shared" si="14"/>
        <v>45108</v>
      </c>
      <c r="AB141" s="147"/>
      <c r="AC141" s="94" t="s">
        <v>24</v>
      </c>
      <c r="AD141" s="94" t="s">
        <v>117</v>
      </c>
      <c r="AE141" s="94"/>
      <c r="AF141" s="97" t="str">
        <f t="shared" si="3"/>
        <v>Quarterly Fuel Prices_2021_Update</v>
      </c>
    </row>
    <row r="142" spans="1:32" x14ac:dyDescent="0.6">
      <c r="A142" s="90" t="str">
        <f>'Fuel adder inputs and calcs'!C139</f>
        <v>Gas</v>
      </c>
      <c r="B142" s="90" t="str">
        <f>'Fuel adder inputs and calcs'!D139</f>
        <v>ROI</v>
      </c>
      <c r="C142" s="90" t="str">
        <f>'Fuel adder inputs and calcs'!E139&amp;'Fuel adder inputs and calcs'!F139</f>
        <v>2023Q4</v>
      </c>
      <c r="D142" s="90" t="str">
        <f>B142&amp;" "&amp;INDEX('Fixed inputs'!$D$76:$D$79,MATCH(A142,rngFuels,0))</f>
        <v>ROI Gas</v>
      </c>
      <c r="E142" s="63"/>
      <c r="F142" s="140"/>
      <c r="G142" s="94" t="str">
        <f t="shared" si="15"/>
        <v>ROI Gas</v>
      </c>
      <c r="H142" s="94" t="s">
        <v>22</v>
      </c>
      <c r="I142" s="95">
        <f ca="1">INDEX(rngFuelPricesDeterministic,MATCH($C142,'Commodity inputs and calcs'!$M$26:$M$77,0),MATCH($A142,'Commodity inputs and calcs'!$N$25:$Q$25,0))+'Fuel adder inputs and calcs'!Q139</f>
        <v>9.5469835460741983</v>
      </c>
      <c r="J142" s="95"/>
      <c r="K142" s="94" t="s">
        <v>23</v>
      </c>
      <c r="L142" s="96">
        <v>1</v>
      </c>
      <c r="M142" s="147">
        <f>INDEX('Fixed inputs'!$G$8:$G$59,MATCH(C142,'Fixed inputs'!$D$8:$D$59,0))</f>
        <v>45200</v>
      </c>
      <c r="N142" s="147"/>
      <c r="O142" s="94" t="s">
        <v>24</v>
      </c>
      <c r="P142" s="94" t="s">
        <v>117</v>
      </c>
      <c r="Q142" s="94"/>
      <c r="R142" s="97" t="str">
        <f t="shared" si="2"/>
        <v>Quarterly Fuel Prices_2021_Update</v>
      </c>
      <c r="T142" s="103" t="s">
        <v>34</v>
      </c>
      <c r="U142" s="94" t="s">
        <v>10</v>
      </c>
      <c r="V142" s="94" t="s">
        <v>87</v>
      </c>
      <c r="W142" s="95">
        <f>INDEX(rngCarbonTaxDeterministic,MATCH($C142,'Commodity inputs and calcs'!$T$26:$T$77,0),MATCH($T142,'Commodity inputs and calcs'!$V$25:$X$25,0))</f>
        <v>0.06</v>
      </c>
      <c r="X142" s="95"/>
      <c r="Y142" s="94" t="s">
        <v>85</v>
      </c>
      <c r="Z142" s="96">
        <v>1</v>
      </c>
      <c r="AA142" s="147">
        <f t="shared" si="14"/>
        <v>45200</v>
      </c>
      <c r="AB142" s="147"/>
      <c r="AC142" s="94" t="s">
        <v>24</v>
      </c>
      <c r="AD142" s="94" t="s">
        <v>117</v>
      </c>
      <c r="AE142" s="94"/>
      <c r="AF142" s="97" t="str">
        <f t="shared" si="3"/>
        <v>Quarterly Fuel Prices_2021_Update</v>
      </c>
    </row>
    <row r="143" spans="1:32" x14ac:dyDescent="0.6">
      <c r="A143" s="90" t="str">
        <f>'Fuel adder inputs and calcs'!C140</f>
        <v>Gas</v>
      </c>
      <c r="B143" s="90" t="str">
        <f>'Fuel adder inputs and calcs'!D140</f>
        <v>ROI</v>
      </c>
      <c r="C143" s="90" t="str">
        <f>'Fuel adder inputs and calcs'!E140&amp;'Fuel adder inputs and calcs'!F140</f>
        <v>2024Q1</v>
      </c>
      <c r="D143" s="90" t="str">
        <f>B143&amp;" "&amp;INDEX('Fixed inputs'!$D$76:$D$79,MATCH(A143,rngFuels,0))</f>
        <v>ROI Gas</v>
      </c>
      <c r="E143" s="63"/>
      <c r="F143" s="140"/>
      <c r="G143" s="94" t="str">
        <f t="shared" ref="G143:G166" si="16">D143</f>
        <v>ROI Gas</v>
      </c>
      <c r="H143" s="94" t="s">
        <v>22</v>
      </c>
      <c r="I143" s="95">
        <f ca="1">INDEX(rngFuelPricesDeterministic,MATCH($C143,'Commodity inputs and calcs'!$M$26:$M$77,0),MATCH($A143,'Commodity inputs and calcs'!$N$25:$Q$25,0))+'Fuel adder inputs and calcs'!Q140</f>
        <v>14.367696515375448</v>
      </c>
      <c r="J143" s="95"/>
      <c r="K143" s="94" t="s">
        <v>23</v>
      </c>
      <c r="L143" s="96">
        <v>1</v>
      </c>
      <c r="M143" s="147">
        <f>INDEX('Fixed inputs'!$G$8:$G$59,MATCH(C143,'Fixed inputs'!$D$8:$D$59,0))</f>
        <v>45292</v>
      </c>
      <c r="N143" s="147"/>
      <c r="O143" s="94" t="s">
        <v>24</v>
      </c>
      <c r="P143" s="94" t="s">
        <v>117</v>
      </c>
      <c r="Q143" s="94"/>
      <c r="R143" s="97" t="str">
        <f t="shared" ref="R143:R166" si="17">$H$6</f>
        <v>Quarterly Fuel Prices_2021_Update</v>
      </c>
      <c r="T143" s="103" t="s">
        <v>34</v>
      </c>
      <c r="U143" s="94" t="s">
        <v>10</v>
      </c>
      <c r="V143" s="94" t="s">
        <v>87</v>
      </c>
      <c r="W143" s="95">
        <f>INDEX(rngCarbonTaxDeterministic,MATCH($C143,'Commodity inputs and calcs'!$T$26:$T$77,0),MATCH($T143,'Commodity inputs and calcs'!$V$25:$X$25,0))</f>
        <v>0.06</v>
      </c>
      <c r="X143" s="95"/>
      <c r="Y143" s="94" t="s">
        <v>85</v>
      </c>
      <c r="Z143" s="96">
        <v>1</v>
      </c>
      <c r="AA143" s="147">
        <f t="shared" ref="AA143:AA166" si="18">AA39</f>
        <v>45292</v>
      </c>
      <c r="AB143" s="147"/>
      <c r="AC143" s="94" t="s">
        <v>24</v>
      </c>
      <c r="AD143" s="94" t="s">
        <v>117</v>
      </c>
      <c r="AE143" s="94"/>
      <c r="AF143" s="97" t="str">
        <f t="shared" si="3"/>
        <v>Quarterly Fuel Prices_2021_Update</v>
      </c>
    </row>
    <row r="144" spans="1:32" x14ac:dyDescent="0.6">
      <c r="A144" s="90" t="str">
        <f>'Fuel adder inputs and calcs'!C141</f>
        <v>Gas</v>
      </c>
      <c r="B144" s="90" t="str">
        <f>'Fuel adder inputs and calcs'!D141</f>
        <v>ROI</v>
      </c>
      <c r="C144" s="90" t="str">
        <f>'Fuel adder inputs and calcs'!E141&amp;'Fuel adder inputs and calcs'!F141</f>
        <v>2024Q2</v>
      </c>
      <c r="D144" s="90" t="str">
        <f>B144&amp;" "&amp;INDEX('Fixed inputs'!$D$76:$D$79,MATCH(A144,rngFuels,0))</f>
        <v>ROI Gas</v>
      </c>
      <c r="E144" s="63"/>
      <c r="F144" s="140"/>
      <c r="G144" s="94" t="str">
        <f t="shared" si="16"/>
        <v>ROI Gas</v>
      </c>
      <c r="H144" s="94" t="s">
        <v>22</v>
      </c>
      <c r="I144" s="95">
        <f ca="1">INDEX(rngFuelPricesDeterministic,MATCH($C144,'Commodity inputs and calcs'!$M$26:$M$77,0),MATCH($A144,'Commodity inputs and calcs'!$N$25:$Q$25,0))+'Fuel adder inputs and calcs'!Q141</f>
        <v>8.8347319532144244</v>
      </c>
      <c r="J144" s="95"/>
      <c r="K144" s="94" t="s">
        <v>23</v>
      </c>
      <c r="L144" s="96">
        <v>1</v>
      </c>
      <c r="M144" s="147">
        <f>INDEX('Fixed inputs'!$G$8:$G$59,MATCH(C144,'Fixed inputs'!$D$8:$D$59,0))</f>
        <v>45383</v>
      </c>
      <c r="N144" s="147"/>
      <c r="O144" s="94" t="s">
        <v>24</v>
      </c>
      <c r="P144" s="94" t="s">
        <v>117</v>
      </c>
      <c r="Q144" s="94"/>
      <c r="R144" s="97" t="str">
        <f t="shared" si="17"/>
        <v>Quarterly Fuel Prices_2021_Update</v>
      </c>
      <c r="T144" s="103" t="s">
        <v>34</v>
      </c>
      <c r="U144" s="94" t="s">
        <v>10</v>
      </c>
      <c r="V144" s="94" t="s">
        <v>87</v>
      </c>
      <c r="W144" s="95">
        <f>INDEX(rngCarbonTaxDeterministic,MATCH($C144,'Commodity inputs and calcs'!$T$26:$T$77,0),MATCH($T144,'Commodity inputs and calcs'!$V$25:$X$25,0))</f>
        <v>0.06</v>
      </c>
      <c r="X144" s="95"/>
      <c r="Y144" s="94" t="s">
        <v>85</v>
      </c>
      <c r="Z144" s="96">
        <v>1</v>
      </c>
      <c r="AA144" s="147">
        <f t="shared" si="18"/>
        <v>45383</v>
      </c>
      <c r="AB144" s="147"/>
      <c r="AC144" s="94" t="s">
        <v>24</v>
      </c>
      <c r="AD144" s="94" t="s">
        <v>117</v>
      </c>
      <c r="AE144" s="94"/>
      <c r="AF144" s="97" t="str">
        <f t="shared" si="3"/>
        <v>Quarterly Fuel Prices_2021_Update</v>
      </c>
    </row>
    <row r="145" spans="1:32" x14ac:dyDescent="0.6">
      <c r="A145" s="90" t="str">
        <f>'Fuel adder inputs and calcs'!C142</f>
        <v>Gas</v>
      </c>
      <c r="B145" s="90" t="str">
        <f>'Fuel adder inputs and calcs'!D142</f>
        <v>ROI</v>
      </c>
      <c r="C145" s="90" t="str">
        <f>'Fuel adder inputs and calcs'!E142&amp;'Fuel adder inputs and calcs'!F142</f>
        <v>2024Q3</v>
      </c>
      <c r="D145" s="90" t="str">
        <f>B145&amp;" "&amp;INDEX('Fixed inputs'!$D$76:$D$79,MATCH(A145,rngFuels,0))</f>
        <v>ROI Gas</v>
      </c>
      <c r="E145" s="63"/>
      <c r="F145" s="140"/>
      <c r="G145" s="94" t="str">
        <f t="shared" si="16"/>
        <v>ROI Gas</v>
      </c>
      <c r="H145" s="94" t="s">
        <v>22</v>
      </c>
      <c r="I145" s="95">
        <f ca="1">INDEX(rngFuelPricesDeterministic,MATCH($C145,'Commodity inputs and calcs'!$M$26:$M$77,0),MATCH($A145,'Commodity inputs and calcs'!$N$25:$Q$25,0))+'Fuel adder inputs and calcs'!Q142</f>
        <v>8.5573926872463346</v>
      </c>
      <c r="J145" s="95"/>
      <c r="K145" s="94" t="s">
        <v>23</v>
      </c>
      <c r="L145" s="96">
        <v>1</v>
      </c>
      <c r="M145" s="147">
        <f>INDEX('Fixed inputs'!$G$8:$G$59,MATCH(C145,'Fixed inputs'!$D$8:$D$59,0))</f>
        <v>45474</v>
      </c>
      <c r="N145" s="147"/>
      <c r="O145" s="94" t="s">
        <v>24</v>
      </c>
      <c r="P145" s="94" t="s">
        <v>117</v>
      </c>
      <c r="Q145" s="94"/>
      <c r="R145" s="97" t="str">
        <f t="shared" si="17"/>
        <v>Quarterly Fuel Prices_2021_Update</v>
      </c>
      <c r="T145" s="103" t="s">
        <v>34</v>
      </c>
      <c r="U145" s="94" t="s">
        <v>10</v>
      </c>
      <c r="V145" s="94" t="s">
        <v>87</v>
      </c>
      <c r="W145" s="95">
        <f>INDEX(rngCarbonTaxDeterministic,MATCH($C145,'Commodity inputs and calcs'!$T$26:$T$77,0),MATCH($T145,'Commodity inputs and calcs'!$V$25:$X$25,0))</f>
        <v>0.06</v>
      </c>
      <c r="X145" s="95"/>
      <c r="Y145" s="94" t="s">
        <v>85</v>
      </c>
      <c r="Z145" s="96">
        <v>1</v>
      </c>
      <c r="AA145" s="147">
        <f t="shared" si="18"/>
        <v>45474</v>
      </c>
      <c r="AB145" s="147"/>
      <c r="AC145" s="94" t="s">
        <v>24</v>
      </c>
      <c r="AD145" s="94" t="s">
        <v>117</v>
      </c>
      <c r="AE145" s="94"/>
      <c r="AF145" s="97" t="str">
        <f t="shared" si="3"/>
        <v>Quarterly Fuel Prices_2021_Update</v>
      </c>
    </row>
    <row r="146" spans="1:32" x14ac:dyDescent="0.6">
      <c r="A146" s="90" t="str">
        <f>'Fuel adder inputs and calcs'!C143</f>
        <v>Gas</v>
      </c>
      <c r="B146" s="90" t="str">
        <f>'Fuel adder inputs and calcs'!D143</f>
        <v>ROI</v>
      </c>
      <c r="C146" s="90" t="str">
        <f>'Fuel adder inputs and calcs'!E143&amp;'Fuel adder inputs and calcs'!F143</f>
        <v>2024Q4</v>
      </c>
      <c r="D146" s="90" t="str">
        <f>B146&amp;" "&amp;INDEX('Fixed inputs'!$D$76:$D$79,MATCH(A146,rngFuels,0))</f>
        <v>ROI Gas</v>
      </c>
      <c r="E146" s="63"/>
      <c r="F146" s="140"/>
      <c r="G146" s="94" t="str">
        <f t="shared" si="16"/>
        <v>ROI Gas</v>
      </c>
      <c r="H146" s="94" t="s">
        <v>22</v>
      </c>
      <c r="I146" s="95">
        <f ca="1">INDEX(rngFuelPricesDeterministic,MATCH($C146,'Commodity inputs and calcs'!$M$26:$M$77,0),MATCH($A146,'Commodity inputs and calcs'!$N$25:$Q$25,0))+'Fuel adder inputs and calcs'!Q143</f>
        <v>9.5469835460741983</v>
      </c>
      <c r="J146" s="95"/>
      <c r="K146" s="94" t="s">
        <v>23</v>
      </c>
      <c r="L146" s="96">
        <v>1</v>
      </c>
      <c r="M146" s="147">
        <f>INDEX('Fixed inputs'!$G$8:$G$59,MATCH(C146,'Fixed inputs'!$D$8:$D$59,0))</f>
        <v>45566</v>
      </c>
      <c r="N146" s="147"/>
      <c r="O146" s="94" t="s">
        <v>24</v>
      </c>
      <c r="P146" s="94" t="s">
        <v>117</v>
      </c>
      <c r="Q146" s="94"/>
      <c r="R146" s="97" t="str">
        <f t="shared" si="17"/>
        <v>Quarterly Fuel Prices_2021_Update</v>
      </c>
      <c r="T146" s="103" t="s">
        <v>34</v>
      </c>
      <c r="U146" s="94" t="s">
        <v>10</v>
      </c>
      <c r="V146" s="94" t="s">
        <v>87</v>
      </c>
      <c r="W146" s="95">
        <f>INDEX(rngCarbonTaxDeterministic,MATCH($C146,'Commodity inputs and calcs'!$T$26:$T$77,0),MATCH($T146,'Commodity inputs and calcs'!$V$25:$X$25,0))</f>
        <v>0.06</v>
      </c>
      <c r="X146" s="95"/>
      <c r="Y146" s="94" t="s">
        <v>85</v>
      </c>
      <c r="Z146" s="96">
        <v>1</v>
      </c>
      <c r="AA146" s="147">
        <f t="shared" si="18"/>
        <v>45566</v>
      </c>
      <c r="AB146" s="147"/>
      <c r="AC146" s="94" t="s">
        <v>24</v>
      </c>
      <c r="AD146" s="94" t="s">
        <v>117</v>
      </c>
      <c r="AE146" s="94"/>
      <c r="AF146" s="97" t="str">
        <f t="shared" si="3"/>
        <v>Quarterly Fuel Prices_2021_Update</v>
      </c>
    </row>
    <row r="147" spans="1:32" x14ac:dyDescent="0.6">
      <c r="A147" s="90" t="str">
        <f>'Fuel adder inputs and calcs'!C144</f>
        <v>Gas</v>
      </c>
      <c r="B147" s="90" t="str">
        <f>'Fuel adder inputs and calcs'!D144</f>
        <v>ROI</v>
      </c>
      <c r="C147" s="90" t="str">
        <f>'Fuel adder inputs and calcs'!E144&amp;'Fuel adder inputs and calcs'!F144</f>
        <v>2025Q1</v>
      </c>
      <c r="D147" s="90" t="str">
        <f>B147&amp;" "&amp;INDEX('Fixed inputs'!$D$76:$D$79,MATCH(A147,rngFuels,0))</f>
        <v>ROI Gas</v>
      </c>
      <c r="E147" s="63"/>
      <c r="F147" s="140"/>
      <c r="G147" s="94" t="str">
        <f t="shared" si="16"/>
        <v>ROI Gas</v>
      </c>
      <c r="H147" s="94" t="s">
        <v>22</v>
      </c>
      <c r="I147" s="95">
        <f ca="1">INDEX(rngFuelPricesDeterministic,MATCH($C147,'Commodity inputs and calcs'!$M$26:$M$77,0),MATCH($A147,'Commodity inputs and calcs'!$N$25:$Q$25,0))+'Fuel adder inputs and calcs'!Q144</f>
        <v>14.367696515375448</v>
      </c>
      <c r="J147" s="95"/>
      <c r="K147" s="94" t="s">
        <v>23</v>
      </c>
      <c r="L147" s="96">
        <v>1</v>
      </c>
      <c r="M147" s="147">
        <f>INDEX('Fixed inputs'!$G$8:$G$59,MATCH(C147,'Fixed inputs'!$D$8:$D$59,0))</f>
        <v>45658</v>
      </c>
      <c r="N147" s="147"/>
      <c r="O147" s="94" t="s">
        <v>24</v>
      </c>
      <c r="P147" s="94" t="s">
        <v>117</v>
      </c>
      <c r="Q147" s="94"/>
      <c r="R147" s="97" t="str">
        <f t="shared" si="17"/>
        <v>Quarterly Fuel Prices_2021_Update</v>
      </c>
      <c r="T147" s="103" t="s">
        <v>34</v>
      </c>
      <c r="U147" s="94" t="s">
        <v>10</v>
      </c>
      <c r="V147" s="94" t="s">
        <v>87</v>
      </c>
      <c r="W147" s="95">
        <f>INDEX(rngCarbonTaxDeterministic,MATCH($C147,'Commodity inputs and calcs'!$T$26:$T$77,0),MATCH($T147,'Commodity inputs and calcs'!$V$25:$X$25,0))</f>
        <v>0.06</v>
      </c>
      <c r="X147" s="95"/>
      <c r="Y147" s="94" t="s">
        <v>85</v>
      </c>
      <c r="Z147" s="96">
        <v>1</v>
      </c>
      <c r="AA147" s="147">
        <f t="shared" si="18"/>
        <v>45658</v>
      </c>
      <c r="AB147" s="147"/>
      <c r="AC147" s="94" t="s">
        <v>24</v>
      </c>
      <c r="AD147" s="94" t="s">
        <v>117</v>
      </c>
      <c r="AE147" s="94"/>
      <c r="AF147" s="97" t="str">
        <f t="shared" si="3"/>
        <v>Quarterly Fuel Prices_2021_Update</v>
      </c>
    </row>
    <row r="148" spans="1:32" x14ac:dyDescent="0.6">
      <c r="A148" s="90" t="str">
        <f>'Fuel adder inputs and calcs'!C145</f>
        <v>Gas</v>
      </c>
      <c r="B148" s="90" t="str">
        <f>'Fuel adder inputs and calcs'!D145</f>
        <v>ROI</v>
      </c>
      <c r="C148" s="90" t="str">
        <f>'Fuel adder inputs and calcs'!E145&amp;'Fuel adder inputs and calcs'!F145</f>
        <v>2025Q2</v>
      </c>
      <c r="D148" s="90" t="str">
        <f>B148&amp;" "&amp;INDEX('Fixed inputs'!$D$76:$D$79,MATCH(A148,rngFuels,0))</f>
        <v>ROI Gas</v>
      </c>
      <c r="E148" s="63"/>
      <c r="F148" s="140"/>
      <c r="G148" s="94" t="str">
        <f t="shared" si="16"/>
        <v>ROI Gas</v>
      </c>
      <c r="H148" s="94" t="s">
        <v>22</v>
      </c>
      <c r="I148" s="95">
        <f ca="1">INDEX(rngFuelPricesDeterministic,MATCH($C148,'Commodity inputs and calcs'!$M$26:$M$77,0),MATCH($A148,'Commodity inputs and calcs'!$N$25:$Q$25,0))+'Fuel adder inputs and calcs'!Q145</f>
        <v>8.8347319532144244</v>
      </c>
      <c r="J148" s="95"/>
      <c r="K148" s="94" t="s">
        <v>23</v>
      </c>
      <c r="L148" s="96">
        <v>1</v>
      </c>
      <c r="M148" s="147">
        <f>INDEX('Fixed inputs'!$G$8:$G$59,MATCH(C148,'Fixed inputs'!$D$8:$D$59,0))</f>
        <v>45748</v>
      </c>
      <c r="N148" s="147"/>
      <c r="O148" s="94" t="s">
        <v>24</v>
      </c>
      <c r="P148" s="94" t="s">
        <v>117</v>
      </c>
      <c r="Q148" s="94"/>
      <c r="R148" s="97" t="str">
        <f t="shared" si="17"/>
        <v>Quarterly Fuel Prices_2021_Update</v>
      </c>
      <c r="T148" s="103" t="s">
        <v>34</v>
      </c>
      <c r="U148" s="94" t="s">
        <v>10</v>
      </c>
      <c r="V148" s="94" t="s">
        <v>87</v>
      </c>
      <c r="W148" s="95">
        <f>INDEX(rngCarbonTaxDeterministic,MATCH($C148,'Commodity inputs and calcs'!$T$26:$T$77,0),MATCH($T148,'Commodity inputs and calcs'!$V$25:$X$25,0))</f>
        <v>0.06</v>
      </c>
      <c r="X148" s="95"/>
      <c r="Y148" s="94" t="s">
        <v>85</v>
      </c>
      <c r="Z148" s="96">
        <v>1</v>
      </c>
      <c r="AA148" s="147">
        <f t="shared" si="18"/>
        <v>45748</v>
      </c>
      <c r="AB148" s="147"/>
      <c r="AC148" s="94" t="s">
        <v>24</v>
      </c>
      <c r="AD148" s="94" t="s">
        <v>117</v>
      </c>
      <c r="AE148" s="94"/>
      <c r="AF148" s="97" t="str">
        <f t="shared" si="3"/>
        <v>Quarterly Fuel Prices_2021_Update</v>
      </c>
    </row>
    <row r="149" spans="1:32" x14ac:dyDescent="0.6">
      <c r="A149" s="90" t="str">
        <f>'Fuel adder inputs and calcs'!C146</f>
        <v>Gas</v>
      </c>
      <c r="B149" s="90" t="str">
        <f>'Fuel adder inputs and calcs'!D146</f>
        <v>ROI</v>
      </c>
      <c r="C149" s="90" t="str">
        <f>'Fuel adder inputs and calcs'!E146&amp;'Fuel adder inputs and calcs'!F146</f>
        <v>2025Q3</v>
      </c>
      <c r="D149" s="90" t="str">
        <f>B149&amp;" "&amp;INDEX('Fixed inputs'!$D$76:$D$79,MATCH(A149,rngFuels,0))</f>
        <v>ROI Gas</v>
      </c>
      <c r="E149" s="63"/>
      <c r="F149" s="140"/>
      <c r="G149" s="94" t="str">
        <f t="shared" si="16"/>
        <v>ROI Gas</v>
      </c>
      <c r="H149" s="94" t="s">
        <v>22</v>
      </c>
      <c r="I149" s="95">
        <f ca="1">INDEX(rngFuelPricesDeterministic,MATCH($C149,'Commodity inputs and calcs'!$M$26:$M$77,0),MATCH($A149,'Commodity inputs and calcs'!$N$25:$Q$25,0))+'Fuel adder inputs and calcs'!Q146</f>
        <v>8.5573926872463346</v>
      </c>
      <c r="J149" s="95"/>
      <c r="K149" s="94" t="s">
        <v>23</v>
      </c>
      <c r="L149" s="96">
        <v>1</v>
      </c>
      <c r="M149" s="147">
        <f>INDEX('Fixed inputs'!$G$8:$G$59,MATCH(C149,'Fixed inputs'!$D$8:$D$59,0))</f>
        <v>45839</v>
      </c>
      <c r="N149" s="147"/>
      <c r="O149" s="94" t="s">
        <v>24</v>
      </c>
      <c r="P149" s="94" t="s">
        <v>117</v>
      </c>
      <c r="Q149" s="94"/>
      <c r="R149" s="97" t="str">
        <f t="shared" si="17"/>
        <v>Quarterly Fuel Prices_2021_Update</v>
      </c>
      <c r="T149" s="103" t="s">
        <v>34</v>
      </c>
      <c r="U149" s="94" t="s">
        <v>10</v>
      </c>
      <c r="V149" s="94" t="s">
        <v>87</v>
      </c>
      <c r="W149" s="95">
        <f>INDEX(rngCarbonTaxDeterministic,MATCH($C149,'Commodity inputs and calcs'!$T$26:$T$77,0),MATCH($T149,'Commodity inputs and calcs'!$V$25:$X$25,0))</f>
        <v>0.06</v>
      </c>
      <c r="X149" s="95"/>
      <c r="Y149" s="94" t="s">
        <v>85</v>
      </c>
      <c r="Z149" s="96">
        <v>1</v>
      </c>
      <c r="AA149" s="147">
        <f t="shared" si="18"/>
        <v>45839</v>
      </c>
      <c r="AB149" s="147"/>
      <c r="AC149" s="94" t="s">
        <v>24</v>
      </c>
      <c r="AD149" s="94" t="s">
        <v>117</v>
      </c>
      <c r="AE149" s="94"/>
      <c r="AF149" s="97" t="str">
        <f t="shared" si="3"/>
        <v>Quarterly Fuel Prices_2021_Update</v>
      </c>
    </row>
    <row r="150" spans="1:32" x14ac:dyDescent="0.6">
      <c r="A150" s="90" t="str">
        <f>'Fuel adder inputs and calcs'!C147</f>
        <v>Gas</v>
      </c>
      <c r="B150" s="90" t="str">
        <f>'Fuel adder inputs and calcs'!D147</f>
        <v>ROI</v>
      </c>
      <c r="C150" s="90" t="str">
        <f>'Fuel adder inputs and calcs'!E147&amp;'Fuel adder inputs and calcs'!F147</f>
        <v>2025Q4</v>
      </c>
      <c r="D150" s="90" t="str">
        <f>B150&amp;" "&amp;INDEX('Fixed inputs'!$D$76:$D$79,MATCH(A150,rngFuels,0))</f>
        <v>ROI Gas</v>
      </c>
      <c r="E150" s="63"/>
      <c r="F150" s="140"/>
      <c r="G150" s="94" t="str">
        <f t="shared" si="16"/>
        <v>ROI Gas</v>
      </c>
      <c r="H150" s="94" t="s">
        <v>22</v>
      </c>
      <c r="I150" s="95">
        <f ca="1">INDEX(rngFuelPricesDeterministic,MATCH($C150,'Commodity inputs and calcs'!$M$26:$M$77,0),MATCH($A150,'Commodity inputs and calcs'!$N$25:$Q$25,0))+'Fuel adder inputs and calcs'!Q147</f>
        <v>9.5469835460741983</v>
      </c>
      <c r="J150" s="95"/>
      <c r="K150" s="94" t="s">
        <v>23</v>
      </c>
      <c r="L150" s="96">
        <v>1</v>
      </c>
      <c r="M150" s="147">
        <f>INDEX('Fixed inputs'!$G$8:$G$59,MATCH(C150,'Fixed inputs'!$D$8:$D$59,0))</f>
        <v>45931</v>
      </c>
      <c r="N150" s="147"/>
      <c r="O150" s="94" t="s">
        <v>24</v>
      </c>
      <c r="P150" s="94" t="s">
        <v>117</v>
      </c>
      <c r="Q150" s="94"/>
      <c r="R150" s="97" t="str">
        <f t="shared" si="17"/>
        <v>Quarterly Fuel Prices_2021_Update</v>
      </c>
      <c r="T150" s="103" t="s">
        <v>34</v>
      </c>
      <c r="U150" s="94" t="s">
        <v>10</v>
      </c>
      <c r="V150" s="94" t="s">
        <v>87</v>
      </c>
      <c r="W150" s="95">
        <f>INDEX(rngCarbonTaxDeterministic,MATCH($C150,'Commodity inputs and calcs'!$T$26:$T$77,0),MATCH($T150,'Commodity inputs and calcs'!$V$25:$X$25,0))</f>
        <v>0.06</v>
      </c>
      <c r="X150" s="95"/>
      <c r="Y150" s="94" t="s">
        <v>85</v>
      </c>
      <c r="Z150" s="96">
        <v>1</v>
      </c>
      <c r="AA150" s="147">
        <f t="shared" si="18"/>
        <v>45931</v>
      </c>
      <c r="AB150" s="147"/>
      <c r="AC150" s="94" t="s">
        <v>24</v>
      </c>
      <c r="AD150" s="94" t="s">
        <v>117</v>
      </c>
      <c r="AE150" s="94"/>
      <c r="AF150" s="97" t="str">
        <f t="shared" si="3"/>
        <v>Quarterly Fuel Prices_2021_Update</v>
      </c>
    </row>
    <row r="151" spans="1:32" x14ac:dyDescent="0.6">
      <c r="A151" s="90" t="str">
        <f>'Fuel adder inputs and calcs'!C148</f>
        <v>Gas</v>
      </c>
      <c r="B151" s="90" t="str">
        <f>'Fuel adder inputs and calcs'!D148</f>
        <v>ROI</v>
      </c>
      <c r="C151" s="90" t="str">
        <f>'Fuel adder inputs and calcs'!E148&amp;'Fuel adder inputs and calcs'!F148</f>
        <v>2026Q1</v>
      </c>
      <c r="D151" s="90" t="str">
        <f>B151&amp;" "&amp;INDEX('Fixed inputs'!$D$76:$D$79,MATCH(A151,rngFuels,0))</f>
        <v>ROI Gas</v>
      </c>
      <c r="E151" s="63"/>
      <c r="F151" s="140"/>
      <c r="G151" s="94" t="str">
        <f t="shared" si="16"/>
        <v>ROI Gas</v>
      </c>
      <c r="H151" s="94" t="s">
        <v>22</v>
      </c>
      <c r="I151" s="95">
        <f ca="1">INDEX(rngFuelPricesDeterministic,MATCH($C151,'Commodity inputs and calcs'!$M$26:$M$77,0),MATCH($A151,'Commodity inputs and calcs'!$N$25:$Q$25,0))+'Fuel adder inputs and calcs'!Q148</f>
        <v>14.367696515375448</v>
      </c>
      <c r="J151" s="95"/>
      <c r="K151" s="94" t="s">
        <v>23</v>
      </c>
      <c r="L151" s="96">
        <v>1</v>
      </c>
      <c r="M151" s="147">
        <f>INDEX('Fixed inputs'!$G$8:$G$59,MATCH(C151,'Fixed inputs'!$D$8:$D$59,0))</f>
        <v>46023</v>
      </c>
      <c r="N151" s="147"/>
      <c r="O151" s="94" t="s">
        <v>24</v>
      </c>
      <c r="P151" s="94" t="s">
        <v>117</v>
      </c>
      <c r="Q151" s="94"/>
      <c r="R151" s="97" t="str">
        <f t="shared" si="17"/>
        <v>Quarterly Fuel Prices_2021_Update</v>
      </c>
      <c r="T151" s="103" t="s">
        <v>34</v>
      </c>
      <c r="U151" s="94" t="s">
        <v>10</v>
      </c>
      <c r="V151" s="94" t="s">
        <v>87</v>
      </c>
      <c r="W151" s="95">
        <f>INDEX(rngCarbonTaxDeterministic,MATCH($C151,'Commodity inputs and calcs'!$T$26:$T$77,0),MATCH($T151,'Commodity inputs and calcs'!$V$25:$X$25,0))</f>
        <v>0.06</v>
      </c>
      <c r="X151" s="95"/>
      <c r="Y151" s="94" t="s">
        <v>85</v>
      </c>
      <c r="Z151" s="96">
        <v>1</v>
      </c>
      <c r="AA151" s="147">
        <f t="shared" si="18"/>
        <v>46023</v>
      </c>
      <c r="AB151" s="147"/>
      <c r="AC151" s="94" t="s">
        <v>24</v>
      </c>
      <c r="AD151" s="94" t="s">
        <v>117</v>
      </c>
      <c r="AE151" s="94"/>
      <c r="AF151" s="97" t="str">
        <f t="shared" si="3"/>
        <v>Quarterly Fuel Prices_2021_Update</v>
      </c>
    </row>
    <row r="152" spans="1:32" x14ac:dyDescent="0.6">
      <c r="A152" s="90" t="str">
        <f>'Fuel adder inputs and calcs'!C149</f>
        <v>Gas</v>
      </c>
      <c r="B152" s="90" t="str">
        <f>'Fuel adder inputs and calcs'!D149</f>
        <v>ROI</v>
      </c>
      <c r="C152" s="90" t="str">
        <f>'Fuel adder inputs and calcs'!E149&amp;'Fuel adder inputs and calcs'!F149</f>
        <v>2026Q2</v>
      </c>
      <c r="D152" s="90" t="str">
        <f>B152&amp;" "&amp;INDEX('Fixed inputs'!$D$76:$D$79,MATCH(A152,rngFuels,0))</f>
        <v>ROI Gas</v>
      </c>
      <c r="E152" s="63"/>
      <c r="F152" s="140"/>
      <c r="G152" s="94" t="str">
        <f t="shared" si="16"/>
        <v>ROI Gas</v>
      </c>
      <c r="H152" s="94" t="s">
        <v>22</v>
      </c>
      <c r="I152" s="95">
        <f ca="1">INDEX(rngFuelPricesDeterministic,MATCH($C152,'Commodity inputs and calcs'!$M$26:$M$77,0),MATCH($A152,'Commodity inputs and calcs'!$N$25:$Q$25,0))+'Fuel adder inputs and calcs'!Q149</f>
        <v>8.8347319532144244</v>
      </c>
      <c r="J152" s="95"/>
      <c r="K152" s="94" t="s">
        <v>23</v>
      </c>
      <c r="L152" s="96">
        <v>1</v>
      </c>
      <c r="M152" s="147">
        <f>INDEX('Fixed inputs'!$G$8:$G$59,MATCH(C152,'Fixed inputs'!$D$8:$D$59,0))</f>
        <v>46113</v>
      </c>
      <c r="N152" s="147"/>
      <c r="O152" s="94" t="s">
        <v>24</v>
      </c>
      <c r="P152" s="94" t="s">
        <v>117</v>
      </c>
      <c r="Q152" s="94"/>
      <c r="R152" s="97" t="str">
        <f t="shared" si="17"/>
        <v>Quarterly Fuel Prices_2021_Update</v>
      </c>
      <c r="T152" s="103" t="s">
        <v>34</v>
      </c>
      <c r="U152" s="94" t="s">
        <v>10</v>
      </c>
      <c r="V152" s="94" t="s">
        <v>87</v>
      </c>
      <c r="W152" s="95">
        <f>INDEX(rngCarbonTaxDeterministic,MATCH($C152,'Commodity inputs and calcs'!$T$26:$T$77,0),MATCH($T152,'Commodity inputs and calcs'!$V$25:$X$25,0))</f>
        <v>0.06</v>
      </c>
      <c r="X152" s="95"/>
      <c r="Y152" s="94" t="s">
        <v>85</v>
      </c>
      <c r="Z152" s="96">
        <v>1</v>
      </c>
      <c r="AA152" s="147">
        <f t="shared" si="18"/>
        <v>46113</v>
      </c>
      <c r="AB152" s="147"/>
      <c r="AC152" s="94" t="s">
        <v>24</v>
      </c>
      <c r="AD152" s="94" t="s">
        <v>117</v>
      </c>
      <c r="AE152" s="94"/>
      <c r="AF152" s="97" t="str">
        <f t="shared" si="3"/>
        <v>Quarterly Fuel Prices_2021_Update</v>
      </c>
    </row>
    <row r="153" spans="1:32" x14ac:dyDescent="0.6">
      <c r="A153" s="90" t="str">
        <f>'Fuel adder inputs and calcs'!C150</f>
        <v>Gas</v>
      </c>
      <c r="B153" s="90" t="str">
        <f>'Fuel adder inputs and calcs'!D150</f>
        <v>ROI</v>
      </c>
      <c r="C153" s="90" t="str">
        <f>'Fuel adder inputs and calcs'!E150&amp;'Fuel adder inputs and calcs'!F150</f>
        <v>2026Q3</v>
      </c>
      <c r="D153" s="90" t="str">
        <f>B153&amp;" "&amp;INDEX('Fixed inputs'!$D$76:$D$79,MATCH(A153,rngFuels,0))</f>
        <v>ROI Gas</v>
      </c>
      <c r="E153" s="63"/>
      <c r="F153" s="140"/>
      <c r="G153" s="94" t="str">
        <f t="shared" si="16"/>
        <v>ROI Gas</v>
      </c>
      <c r="H153" s="94" t="s">
        <v>22</v>
      </c>
      <c r="I153" s="95">
        <f ca="1">INDEX(rngFuelPricesDeterministic,MATCH($C153,'Commodity inputs and calcs'!$M$26:$M$77,0),MATCH($A153,'Commodity inputs and calcs'!$N$25:$Q$25,0))+'Fuel adder inputs and calcs'!Q150</f>
        <v>8.5573926872463346</v>
      </c>
      <c r="J153" s="95"/>
      <c r="K153" s="94" t="s">
        <v>23</v>
      </c>
      <c r="L153" s="96">
        <v>1</v>
      </c>
      <c r="M153" s="147">
        <f>INDEX('Fixed inputs'!$G$8:$G$59,MATCH(C153,'Fixed inputs'!$D$8:$D$59,0))</f>
        <v>46204</v>
      </c>
      <c r="N153" s="147"/>
      <c r="O153" s="94" t="s">
        <v>24</v>
      </c>
      <c r="P153" s="94" t="s">
        <v>117</v>
      </c>
      <c r="Q153" s="94"/>
      <c r="R153" s="97" t="str">
        <f t="shared" si="17"/>
        <v>Quarterly Fuel Prices_2021_Update</v>
      </c>
      <c r="T153" s="103" t="s">
        <v>34</v>
      </c>
      <c r="U153" s="94" t="s">
        <v>10</v>
      </c>
      <c r="V153" s="94" t="s">
        <v>87</v>
      </c>
      <c r="W153" s="95">
        <f>INDEX(rngCarbonTaxDeterministic,MATCH($C153,'Commodity inputs and calcs'!$T$26:$T$77,0),MATCH($T153,'Commodity inputs and calcs'!$V$25:$X$25,0))</f>
        <v>0.06</v>
      </c>
      <c r="X153" s="95"/>
      <c r="Y153" s="94" t="s">
        <v>85</v>
      </c>
      <c r="Z153" s="96">
        <v>1</v>
      </c>
      <c r="AA153" s="147">
        <f t="shared" si="18"/>
        <v>46204</v>
      </c>
      <c r="AB153" s="147"/>
      <c r="AC153" s="94" t="s">
        <v>24</v>
      </c>
      <c r="AD153" s="94" t="s">
        <v>117</v>
      </c>
      <c r="AE153" s="94"/>
      <c r="AF153" s="97" t="str">
        <f t="shared" si="3"/>
        <v>Quarterly Fuel Prices_2021_Update</v>
      </c>
    </row>
    <row r="154" spans="1:32" x14ac:dyDescent="0.6">
      <c r="A154" s="90" t="str">
        <f>'Fuel adder inputs and calcs'!C151</f>
        <v>Gas</v>
      </c>
      <c r="B154" s="90" t="str">
        <f>'Fuel adder inputs and calcs'!D151</f>
        <v>ROI</v>
      </c>
      <c r="C154" s="90" t="str">
        <f>'Fuel adder inputs and calcs'!E151&amp;'Fuel adder inputs and calcs'!F151</f>
        <v>2026Q4</v>
      </c>
      <c r="D154" s="90" t="str">
        <f>B154&amp;" "&amp;INDEX('Fixed inputs'!$D$76:$D$79,MATCH(A154,rngFuels,0))</f>
        <v>ROI Gas</v>
      </c>
      <c r="E154" s="63"/>
      <c r="F154" s="140"/>
      <c r="G154" s="94" t="str">
        <f t="shared" si="16"/>
        <v>ROI Gas</v>
      </c>
      <c r="H154" s="94" t="s">
        <v>22</v>
      </c>
      <c r="I154" s="95">
        <f ca="1">INDEX(rngFuelPricesDeterministic,MATCH($C154,'Commodity inputs and calcs'!$M$26:$M$77,0),MATCH($A154,'Commodity inputs and calcs'!$N$25:$Q$25,0))+'Fuel adder inputs and calcs'!Q151</f>
        <v>9.5469835460741983</v>
      </c>
      <c r="J154" s="95"/>
      <c r="K154" s="94" t="s">
        <v>23</v>
      </c>
      <c r="L154" s="96">
        <v>1</v>
      </c>
      <c r="M154" s="147">
        <f>INDEX('Fixed inputs'!$G$8:$G$59,MATCH(C154,'Fixed inputs'!$D$8:$D$59,0))</f>
        <v>46296</v>
      </c>
      <c r="N154" s="147"/>
      <c r="O154" s="94" t="s">
        <v>24</v>
      </c>
      <c r="P154" s="94" t="s">
        <v>117</v>
      </c>
      <c r="Q154" s="94"/>
      <c r="R154" s="97" t="str">
        <f t="shared" si="17"/>
        <v>Quarterly Fuel Prices_2021_Update</v>
      </c>
      <c r="T154" s="103" t="s">
        <v>34</v>
      </c>
      <c r="U154" s="94" t="s">
        <v>10</v>
      </c>
      <c r="V154" s="94" t="s">
        <v>87</v>
      </c>
      <c r="W154" s="95">
        <f>INDEX(rngCarbonTaxDeterministic,MATCH($C154,'Commodity inputs and calcs'!$T$26:$T$77,0),MATCH($T154,'Commodity inputs and calcs'!$V$25:$X$25,0))</f>
        <v>0.06</v>
      </c>
      <c r="X154" s="95"/>
      <c r="Y154" s="94" t="s">
        <v>85</v>
      </c>
      <c r="Z154" s="96">
        <v>1</v>
      </c>
      <c r="AA154" s="147">
        <f t="shared" si="18"/>
        <v>46296</v>
      </c>
      <c r="AB154" s="147"/>
      <c r="AC154" s="94" t="s">
        <v>24</v>
      </c>
      <c r="AD154" s="94" t="s">
        <v>117</v>
      </c>
      <c r="AE154" s="94"/>
      <c r="AF154" s="97" t="str">
        <f t="shared" si="3"/>
        <v>Quarterly Fuel Prices_2021_Update</v>
      </c>
    </row>
    <row r="155" spans="1:32" x14ac:dyDescent="0.6">
      <c r="A155" s="90" t="str">
        <f>'Fuel adder inputs and calcs'!C152</f>
        <v>Gas</v>
      </c>
      <c r="B155" s="90" t="str">
        <f>'Fuel adder inputs and calcs'!D152</f>
        <v>ROI</v>
      </c>
      <c r="C155" s="90" t="str">
        <f>'Fuel adder inputs and calcs'!E152&amp;'Fuel adder inputs and calcs'!F152</f>
        <v>2027Q1</v>
      </c>
      <c r="D155" s="90" t="str">
        <f>B155&amp;" "&amp;INDEX('Fixed inputs'!$D$76:$D$79,MATCH(A155,rngFuels,0))</f>
        <v>ROI Gas</v>
      </c>
      <c r="E155" s="63"/>
      <c r="F155" s="140"/>
      <c r="G155" s="94" t="str">
        <f t="shared" si="16"/>
        <v>ROI Gas</v>
      </c>
      <c r="H155" s="94" t="s">
        <v>22</v>
      </c>
      <c r="I155" s="95">
        <f ca="1">INDEX(rngFuelPricesDeterministic,MATCH($C155,'Commodity inputs and calcs'!$M$26:$M$77,0),MATCH($A155,'Commodity inputs and calcs'!$N$25:$Q$25,0))+'Fuel adder inputs and calcs'!Q152</f>
        <v>14.367696515375448</v>
      </c>
      <c r="J155" s="95"/>
      <c r="K155" s="94" t="s">
        <v>23</v>
      </c>
      <c r="L155" s="96">
        <v>1</v>
      </c>
      <c r="M155" s="147">
        <f>INDEX('Fixed inputs'!$G$8:$G$59,MATCH(C155,'Fixed inputs'!$D$8:$D$59,0))</f>
        <v>46388</v>
      </c>
      <c r="N155" s="147"/>
      <c r="O155" s="94" t="s">
        <v>24</v>
      </c>
      <c r="P155" s="94" t="s">
        <v>117</v>
      </c>
      <c r="Q155" s="94"/>
      <c r="R155" s="97" t="str">
        <f t="shared" si="17"/>
        <v>Quarterly Fuel Prices_2021_Update</v>
      </c>
      <c r="T155" s="103" t="s">
        <v>34</v>
      </c>
      <c r="U155" s="94" t="s">
        <v>10</v>
      </c>
      <c r="V155" s="94" t="s">
        <v>87</v>
      </c>
      <c r="W155" s="95">
        <f>INDEX(rngCarbonTaxDeterministic,MATCH($C155,'Commodity inputs and calcs'!$T$26:$T$77,0),MATCH($T155,'Commodity inputs and calcs'!$V$25:$X$25,0))</f>
        <v>0.06</v>
      </c>
      <c r="X155" s="95"/>
      <c r="Y155" s="94" t="s">
        <v>85</v>
      </c>
      <c r="Z155" s="96">
        <v>1</v>
      </c>
      <c r="AA155" s="147">
        <f t="shared" si="18"/>
        <v>46388</v>
      </c>
      <c r="AB155" s="147"/>
      <c r="AC155" s="94" t="s">
        <v>24</v>
      </c>
      <c r="AD155" s="94" t="s">
        <v>117</v>
      </c>
      <c r="AE155" s="94"/>
      <c r="AF155" s="97" t="str">
        <f t="shared" si="3"/>
        <v>Quarterly Fuel Prices_2021_Update</v>
      </c>
    </row>
    <row r="156" spans="1:32" x14ac:dyDescent="0.6">
      <c r="A156" s="90" t="str">
        <f>'Fuel adder inputs and calcs'!C153</f>
        <v>Gas</v>
      </c>
      <c r="B156" s="90" t="str">
        <f>'Fuel adder inputs and calcs'!D153</f>
        <v>ROI</v>
      </c>
      <c r="C156" s="90" t="str">
        <f>'Fuel adder inputs and calcs'!E153&amp;'Fuel adder inputs and calcs'!F153</f>
        <v>2027Q2</v>
      </c>
      <c r="D156" s="90" t="str">
        <f>B156&amp;" "&amp;INDEX('Fixed inputs'!$D$76:$D$79,MATCH(A156,rngFuels,0))</f>
        <v>ROI Gas</v>
      </c>
      <c r="E156" s="63"/>
      <c r="F156" s="140"/>
      <c r="G156" s="94" t="str">
        <f t="shared" si="16"/>
        <v>ROI Gas</v>
      </c>
      <c r="H156" s="94" t="s">
        <v>22</v>
      </c>
      <c r="I156" s="95">
        <f ca="1">INDEX(rngFuelPricesDeterministic,MATCH($C156,'Commodity inputs and calcs'!$M$26:$M$77,0),MATCH($A156,'Commodity inputs and calcs'!$N$25:$Q$25,0))+'Fuel adder inputs and calcs'!Q153</f>
        <v>8.8347319532144244</v>
      </c>
      <c r="J156" s="95"/>
      <c r="K156" s="94" t="s">
        <v>23</v>
      </c>
      <c r="L156" s="96">
        <v>1</v>
      </c>
      <c r="M156" s="147">
        <f>INDEX('Fixed inputs'!$G$8:$G$59,MATCH(C156,'Fixed inputs'!$D$8:$D$59,0))</f>
        <v>46478</v>
      </c>
      <c r="N156" s="147"/>
      <c r="O156" s="94" t="s">
        <v>24</v>
      </c>
      <c r="P156" s="94" t="s">
        <v>117</v>
      </c>
      <c r="Q156" s="94"/>
      <c r="R156" s="97" t="str">
        <f t="shared" si="17"/>
        <v>Quarterly Fuel Prices_2021_Update</v>
      </c>
      <c r="T156" s="103" t="s">
        <v>34</v>
      </c>
      <c r="U156" s="94" t="s">
        <v>10</v>
      </c>
      <c r="V156" s="94" t="s">
        <v>87</v>
      </c>
      <c r="W156" s="95">
        <f>INDEX(rngCarbonTaxDeterministic,MATCH($C156,'Commodity inputs and calcs'!$T$26:$T$77,0),MATCH($T156,'Commodity inputs and calcs'!$V$25:$X$25,0))</f>
        <v>0.06</v>
      </c>
      <c r="X156" s="95"/>
      <c r="Y156" s="94" t="s">
        <v>85</v>
      </c>
      <c r="Z156" s="96">
        <v>1</v>
      </c>
      <c r="AA156" s="147">
        <f t="shared" si="18"/>
        <v>46478</v>
      </c>
      <c r="AB156" s="147"/>
      <c r="AC156" s="94" t="s">
        <v>24</v>
      </c>
      <c r="AD156" s="94" t="s">
        <v>117</v>
      </c>
      <c r="AE156" s="94"/>
      <c r="AF156" s="97" t="str">
        <f t="shared" si="3"/>
        <v>Quarterly Fuel Prices_2021_Update</v>
      </c>
    </row>
    <row r="157" spans="1:32" x14ac:dyDescent="0.6">
      <c r="A157" s="90" t="str">
        <f>'Fuel adder inputs and calcs'!C154</f>
        <v>Gas</v>
      </c>
      <c r="B157" s="90" t="str">
        <f>'Fuel adder inputs and calcs'!D154</f>
        <v>ROI</v>
      </c>
      <c r="C157" s="90" t="str">
        <f>'Fuel adder inputs and calcs'!E154&amp;'Fuel adder inputs and calcs'!F154</f>
        <v>2027Q3</v>
      </c>
      <c r="D157" s="90" t="str">
        <f>B157&amp;" "&amp;INDEX('Fixed inputs'!$D$76:$D$79,MATCH(A157,rngFuels,0))</f>
        <v>ROI Gas</v>
      </c>
      <c r="E157" s="63"/>
      <c r="F157" s="140"/>
      <c r="G157" s="94" t="str">
        <f t="shared" si="16"/>
        <v>ROI Gas</v>
      </c>
      <c r="H157" s="94" t="s">
        <v>22</v>
      </c>
      <c r="I157" s="95">
        <f ca="1">INDEX(rngFuelPricesDeterministic,MATCH($C157,'Commodity inputs and calcs'!$M$26:$M$77,0),MATCH($A157,'Commodity inputs and calcs'!$N$25:$Q$25,0))+'Fuel adder inputs and calcs'!Q154</f>
        <v>8.5573926872463346</v>
      </c>
      <c r="J157" s="95"/>
      <c r="K157" s="94" t="s">
        <v>23</v>
      </c>
      <c r="L157" s="96">
        <v>1</v>
      </c>
      <c r="M157" s="147">
        <f>INDEX('Fixed inputs'!$G$8:$G$59,MATCH(C157,'Fixed inputs'!$D$8:$D$59,0))</f>
        <v>46569</v>
      </c>
      <c r="N157" s="147"/>
      <c r="O157" s="94" t="s">
        <v>24</v>
      </c>
      <c r="P157" s="94" t="s">
        <v>117</v>
      </c>
      <c r="Q157" s="94"/>
      <c r="R157" s="97" t="str">
        <f t="shared" si="17"/>
        <v>Quarterly Fuel Prices_2021_Update</v>
      </c>
      <c r="T157" s="103" t="s">
        <v>34</v>
      </c>
      <c r="U157" s="94" t="s">
        <v>10</v>
      </c>
      <c r="V157" s="94" t="s">
        <v>87</v>
      </c>
      <c r="W157" s="95">
        <f>INDEX(rngCarbonTaxDeterministic,MATCH($C157,'Commodity inputs and calcs'!$T$26:$T$77,0),MATCH($T157,'Commodity inputs and calcs'!$V$25:$X$25,0))</f>
        <v>0.06</v>
      </c>
      <c r="X157" s="95"/>
      <c r="Y157" s="94" t="s">
        <v>85</v>
      </c>
      <c r="Z157" s="96">
        <v>1</v>
      </c>
      <c r="AA157" s="147">
        <f t="shared" si="18"/>
        <v>46569</v>
      </c>
      <c r="AB157" s="147"/>
      <c r="AC157" s="94" t="s">
        <v>24</v>
      </c>
      <c r="AD157" s="94" t="s">
        <v>117</v>
      </c>
      <c r="AE157" s="94"/>
      <c r="AF157" s="97" t="str">
        <f t="shared" si="3"/>
        <v>Quarterly Fuel Prices_2021_Update</v>
      </c>
    </row>
    <row r="158" spans="1:32" x14ac:dyDescent="0.6">
      <c r="A158" s="90" t="str">
        <f>'Fuel adder inputs and calcs'!C155</f>
        <v>Gas</v>
      </c>
      <c r="B158" s="90" t="str">
        <f>'Fuel adder inputs and calcs'!D155</f>
        <v>ROI</v>
      </c>
      <c r="C158" s="90" t="str">
        <f>'Fuel adder inputs and calcs'!E155&amp;'Fuel adder inputs and calcs'!F155</f>
        <v>2027Q4</v>
      </c>
      <c r="D158" s="90" t="str">
        <f>B158&amp;" "&amp;INDEX('Fixed inputs'!$D$76:$D$79,MATCH(A158,rngFuels,0))</f>
        <v>ROI Gas</v>
      </c>
      <c r="E158" s="63"/>
      <c r="F158" s="140"/>
      <c r="G158" s="94" t="str">
        <f t="shared" si="16"/>
        <v>ROI Gas</v>
      </c>
      <c r="H158" s="94" t="s">
        <v>22</v>
      </c>
      <c r="I158" s="95">
        <f ca="1">INDEX(rngFuelPricesDeterministic,MATCH($C158,'Commodity inputs and calcs'!$M$26:$M$77,0),MATCH($A158,'Commodity inputs and calcs'!$N$25:$Q$25,0))+'Fuel adder inputs and calcs'!Q155</f>
        <v>9.5469835460741983</v>
      </c>
      <c r="J158" s="95"/>
      <c r="K158" s="94" t="s">
        <v>23</v>
      </c>
      <c r="L158" s="96">
        <v>1</v>
      </c>
      <c r="M158" s="147">
        <f>INDEX('Fixed inputs'!$G$8:$G$59,MATCH(C158,'Fixed inputs'!$D$8:$D$59,0))</f>
        <v>46661</v>
      </c>
      <c r="N158" s="147"/>
      <c r="O158" s="94" t="s">
        <v>24</v>
      </c>
      <c r="P158" s="94" t="s">
        <v>117</v>
      </c>
      <c r="Q158" s="94"/>
      <c r="R158" s="97" t="str">
        <f t="shared" si="17"/>
        <v>Quarterly Fuel Prices_2021_Update</v>
      </c>
      <c r="T158" s="103" t="s">
        <v>34</v>
      </c>
      <c r="U158" s="94" t="s">
        <v>10</v>
      </c>
      <c r="V158" s="94" t="s">
        <v>87</v>
      </c>
      <c r="W158" s="95">
        <f>INDEX(rngCarbonTaxDeterministic,MATCH($C158,'Commodity inputs and calcs'!$T$26:$T$77,0),MATCH($T158,'Commodity inputs and calcs'!$V$25:$X$25,0))</f>
        <v>0.06</v>
      </c>
      <c r="X158" s="95"/>
      <c r="Y158" s="94" t="s">
        <v>85</v>
      </c>
      <c r="Z158" s="96">
        <v>1</v>
      </c>
      <c r="AA158" s="147">
        <f t="shared" si="18"/>
        <v>46661</v>
      </c>
      <c r="AB158" s="147"/>
      <c r="AC158" s="94" t="s">
        <v>24</v>
      </c>
      <c r="AD158" s="94" t="s">
        <v>117</v>
      </c>
      <c r="AE158" s="94"/>
      <c r="AF158" s="97" t="str">
        <f t="shared" si="3"/>
        <v>Quarterly Fuel Prices_2021_Update</v>
      </c>
    </row>
    <row r="159" spans="1:32" x14ac:dyDescent="0.6">
      <c r="A159" s="90" t="str">
        <f>'Fuel adder inputs and calcs'!C156</f>
        <v>Gas</v>
      </c>
      <c r="B159" s="90" t="str">
        <f>'Fuel adder inputs and calcs'!D156</f>
        <v>ROI</v>
      </c>
      <c r="C159" s="90" t="str">
        <f>'Fuel adder inputs and calcs'!E156&amp;'Fuel adder inputs and calcs'!F156</f>
        <v>2028Q1</v>
      </c>
      <c r="D159" s="90" t="str">
        <f>B159&amp;" "&amp;INDEX('Fixed inputs'!$D$76:$D$79,MATCH(A159,rngFuels,0))</f>
        <v>ROI Gas</v>
      </c>
      <c r="E159" s="63"/>
      <c r="F159" s="140"/>
      <c r="G159" s="94" t="str">
        <f t="shared" si="16"/>
        <v>ROI Gas</v>
      </c>
      <c r="H159" s="94" t="s">
        <v>22</v>
      </c>
      <c r="I159" s="95">
        <f ca="1">INDEX(rngFuelPricesDeterministic,MATCH($C159,'Commodity inputs and calcs'!$M$26:$M$77,0),MATCH($A159,'Commodity inputs and calcs'!$N$25:$Q$25,0))+'Fuel adder inputs and calcs'!Q156</f>
        <v>14.367696515375448</v>
      </c>
      <c r="J159" s="95"/>
      <c r="K159" s="94" t="s">
        <v>23</v>
      </c>
      <c r="L159" s="96">
        <v>1</v>
      </c>
      <c r="M159" s="147">
        <f>INDEX('Fixed inputs'!$G$8:$G$59,MATCH(C159,'Fixed inputs'!$D$8:$D$59,0))</f>
        <v>46753</v>
      </c>
      <c r="N159" s="147"/>
      <c r="O159" s="94" t="s">
        <v>24</v>
      </c>
      <c r="P159" s="94" t="s">
        <v>117</v>
      </c>
      <c r="Q159" s="94"/>
      <c r="R159" s="97" t="str">
        <f t="shared" si="17"/>
        <v>Quarterly Fuel Prices_2021_Update</v>
      </c>
      <c r="T159" s="103" t="s">
        <v>34</v>
      </c>
      <c r="U159" s="94" t="s">
        <v>10</v>
      </c>
      <c r="V159" s="94" t="s">
        <v>87</v>
      </c>
      <c r="W159" s="95">
        <f>INDEX(rngCarbonTaxDeterministic,MATCH($C159,'Commodity inputs and calcs'!$T$26:$T$77,0),MATCH($T159,'Commodity inputs and calcs'!$V$25:$X$25,0))</f>
        <v>0.06</v>
      </c>
      <c r="X159" s="95"/>
      <c r="Y159" s="94" t="s">
        <v>85</v>
      </c>
      <c r="Z159" s="96">
        <v>1</v>
      </c>
      <c r="AA159" s="147">
        <f t="shared" si="18"/>
        <v>46753</v>
      </c>
      <c r="AB159" s="147"/>
      <c r="AC159" s="94" t="s">
        <v>24</v>
      </c>
      <c r="AD159" s="94" t="s">
        <v>117</v>
      </c>
      <c r="AE159" s="94"/>
      <c r="AF159" s="97" t="str">
        <f t="shared" si="3"/>
        <v>Quarterly Fuel Prices_2021_Update</v>
      </c>
    </row>
    <row r="160" spans="1:32" x14ac:dyDescent="0.6">
      <c r="A160" s="90" t="str">
        <f>'Fuel adder inputs and calcs'!C157</f>
        <v>Gas</v>
      </c>
      <c r="B160" s="90" t="str">
        <f>'Fuel adder inputs and calcs'!D157</f>
        <v>ROI</v>
      </c>
      <c r="C160" s="90" t="str">
        <f>'Fuel adder inputs and calcs'!E157&amp;'Fuel adder inputs and calcs'!F157</f>
        <v>2028Q2</v>
      </c>
      <c r="D160" s="90" t="str">
        <f>B160&amp;" "&amp;INDEX('Fixed inputs'!$D$76:$D$79,MATCH(A160,rngFuels,0))</f>
        <v>ROI Gas</v>
      </c>
      <c r="E160" s="63"/>
      <c r="F160" s="140"/>
      <c r="G160" s="94" t="str">
        <f t="shared" si="16"/>
        <v>ROI Gas</v>
      </c>
      <c r="H160" s="94" t="s">
        <v>22</v>
      </c>
      <c r="I160" s="95">
        <f ca="1">INDEX(rngFuelPricesDeterministic,MATCH($C160,'Commodity inputs and calcs'!$M$26:$M$77,0),MATCH($A160,'Commodity inputs and calcs'!$N$25:$Q$25,0))+'Fuel adder inputs and calcs'!Q157</f>
        <v>8.8347319532144244</v>
      </c>
      <c r="J160" s="95"/>
      <c r="K160" s="94" t="s">
        <v>23</v>
      </c>
      <c r="L160" s="96">
        <v>1</v>
      </c>
      <c r="M160" s="147">
        <f>INDEX('Fixed inputs'!$G$8:$G$59,MATCH(C160,'Fixed inputs'!$D$8:$D$59,0))</f>
        <v>46844</v>
      </c>
      <c r="N160" s="147"/>
      <c r="O160" s="94" t="s">
        <v>24</v>
      </c>
      <c r="P160" s="94" t="s">
        <v>117</v>
      </c>
      <c r="Q160" s="94"/>
      <c r="R160" s="97" t="str">
        <f t="shared" si="17"/>
        <v>Quarterly Fuel Prices_2021_Update</v>
      </c>
      <c r="T160" s="103" t="s">
        <v>34</v>
      </c>
      <c r="U160" s="94" t="s">
        <v>10</v>
      </c>
      <c r="V160" s="94" t="s">
        <v>87</v>
      </c>
      <c r="W160" s="95">
        <f>INDEX(rngCarbonTaxDeterministic,MATCH($C160,'Commodity inputs and calcs'!$T$26:$T$77,0),MATCH($T160,'Commodity inputs and calcs'!$V$25:$X$25,0))</f>
        <v>0.06</v>
      </c>
      <c r="X160" s="95"/>
      <c r="Y160" s="94" t="s">
        <v>85</v>
      </c>
      <c r="Z160" s="96">
        <v>1</v>
      </c>
      <c r="AA160" s="147">
        <f t="shared" si="18"/>
        <v>46844</v>
      </c>
      <c r="AB160" s="147"/>
      <c r="AC160" s="94" t="s">
        <v>24</v>
      </c>
      <c r="AD160" s="94" t="s">
        <v>117</v>
      </c>
      <c r="AE160" s="94"/>
      <c r="AF160" s="97" t="str">
        <f t="shared" si="3"/>
        <v>Quarterly Fuel Prices_2021_Update</v>
      </c>
    </row>
    <row r="161" spans="1:32" x14ac:dyDescent="0.6">
      <c r="A161" s="90" t="str">
        <f>'Fuel adder inputs and calcs'!C158</f>
        <v>Gas</v>
      </c>
      <c r="B161" s="90" t="str">
        <f>'Fuel adder inputs and calcs'!D158</f>
        <v>ROI</v>
      </c>
      <c r="C161" s="90" t="str">
        <f>'Fuel adder inputs and calcs'!E158&amp;'Fuel adder inputs and calcs'!F158</f>
        <v>2028Q3</v>
      </c>
      <c r="D161" s="90" t="str">
        <f>B161&amp;" "&amp;INDEX('Fixed inputs'!$D$76:$D$79,MATCH(A161,rngFuels,0))</f>
        <v>ROI Gas</v>
      </c>
      <c r="E161" s="63"/>
      <c r="F161" s="140"/>
      <c r="G161" s="94" t="str">
        <f t="shared" si="16"/>
        <v>ROI Gas</v>
      </c>
      <c r="H161" s="94" t="s">
        <v>22</v>
      </c>
      <c r="I161" s="95">
        <f ca="1">INDEX(rngFuelPricesDeterministic,MATCH($C161,'Commodity inputs and calcs'!$M$26:$M$77,0),MATCH($A161,'Commodity inputs and calcs'!$N$25:$Q$25,0))+'Fuel adder inputs and calcs'!Q158</f>
        <v>8.5573926872463346</v>
      </c>
      <c r="J161" s="95"/>
      <c r="K161" s="94" t="s">
        <v>23</v>
      </c>
      <c r="L161" s="96">
        <v>1</v>
      </c>
      <c r="M161" s="147">
        <f>INDEX('Fixed inputs'!$G$8:$G$59,MATCH(C161,'Fixed inputs'!$D$8:$D$59,0))</f>
        <v>46935</v>
      </c>
      <c r="N161" s="147"/>
      <c r="O161" s="94" t="s">
        <v>24</v>
      </c>
      <c r="P161" s="94" t="s">
        <v>117</v>
      </c>
      <c r="Q161" s="94"/>
      <c r="R161" s="97" t="str">
        <f t="shared" si="17"/>
        <v>Quarterly Fuel Prices_2021_Update</v>
      </c>
      <c r="T161" s="103" t="s">
        <v>34</v>
      </c>
      <c r="U161" s="94" t="s">
        <v>10</v>
      </c>
      <c r="V161" s="94" t="s">
        <v>87</v>
      </c>
      <c r="W161" s="95">
        <f>INDEX(rngCarbonTaxDeterministic,MATCH($C161,'Commodity inputs and calcs'!$T$26:$T$77,0),MATCH($T161,'Commodity inputs and calcs'!$V$25:$X$25,0))</f>
        <v>0.06</v>
      </c>
      <c r="X161" s="95"/>
      <c r="Y161" s="94" t="s">
        <v>85</v>
      </c>
      <c r="Z161" s="96">
        <v>1</v>
      </c>
      <c r="AA161" s="147">
        <f t="shared" si="18"/>
        <v>46935</v>
      </c>
      <c r="AB161" s="147"/>
      <c r="AC161" s="94" t="s">
        <v>24</v>
      </c>
      <c r="AD161" s="94" t="s">
        <v>117</v>
      </c>
      <c r="AE161" s="94"/>
      <c r="AF161" s="97" t="str">
        <f t="shared" si="3"/>
        <v>Quarterly Fuel Prices_2021_Update</v>
      </c>
    </row>
    <row r="162" spans="1:32" x14ac:dyDescent="0.6">
      <c r="A162" s="90" t="str">
        <f>'Fuel adder inputs and calcs'!C159</f>
        <v>Gas</v>
      </c>
      <c r="B162" s="90" t="str">
        <f>'Fuel adder inputs and calcs'!D159</f>
        <v>ROI</v>
      </c>
      <c r="C162" s="90" t="str">
        <f>'Fuel adder inputs and calcs'!E159&amp;'Fuel adder inputs and calcs'!F159</f>
        <v>2028Q4</v>
      </c>
      <c r="D162" s="90" t="str">
        <f>B162&amp;" "&amp;INDEX('Fixed inputs'!$D$76:$D$79,MATCH(A162,rngFuels,0))</f>
        <v>ROI Gas</v>
      </c>
      <c r="E162" s="63"/>
      <c r="F162" s="140"/>
      <c r="G162" s="94" t="str">
        <f t="shared" si="16"/>
        <v>ROI Gas</v>
      </c>
      <c r="H162" s="94" t="s">
        <v>22</v>
      </c>
      <c r="I162" s="95">
        <f ca="1">INDEX(rngFuelPricesDeterministic,MATCH($C162,'Commodity inputs and calcs'!$M$26:$M$77,0),MATCH($A162,'Commodity inputs and calcs'!$N$25:$Q$25,0))+'Fuel adder inputs and calcs'!Q159</f>
        <v>9.5469835460741983</v>
      </c>
      <c r="J162" s="95"/>
      <c r="K162" s="94" t="s">
        <v>23</v>
      </c>
      <c r="L162" s="96">
        <v>1</v>
      </c>
      <c r="M162" s="147">
        <f>INDEX('Fixed inputs'!$G$8:$G$59,MATCH(C162,'Fixed inputs'!$D$8:$D$59,0))</f>
        <v>47027</v>
      </c>
      <c r="N162" s="147"/>
      <c r="O162" s="94" t="s">
        <v>24</v>
      </c>
      <c r="P162" s="94" t="s">
        <v>117</v>
      </c>
      <c r="Q162" s="94"/>
      <c r="R162" s="97" t="str">
        <f t="shared" si="17"/>
        <v>Quarterly Fuel Prices_2021_Update</v>
      </c>
      <c r="T162" s="103" t="s">
        <v>34</v>
      </c>
      <c r="U162" s="94" t="s">
        <v>10</v>
      </c>
      <c r="V162" s="94" t="s">
        <v>87</v>
      </c>
      <c r="W162" s="95">
        <f>INDEX(rngCarbonTaxDeterministic,MATCH($C162,'Commodity inputs and calcs'!$T$26:$T$77,0),MATCH($T162,'Commodity inputs and calcs'!$V$25:$X$25,0))</f>
        <v>0.06</v>
      </c>
      <c r="X162" s="95"/>
      <c r="Y162" s="94" t="s">
        <v>85</v>
      </c>
      <c r="Z162" s="96">
        <v>1</v>
      </c>
      <c r="AA162" s="147">
        <f t="shared" si="18"/>
        <v>47027</v>
      </c>
      <c r="AB162" s="147"/>
      <c r="AC162" s="94" t="s">
        <v>24</v>
      </c>
      <c r="AD162" s="94" t="s">
        <v>117</v>
      </c>
      <c r="AE162" s="94"/>
      <c r="AF162" s="97" t="str">
        <f t="shared" si="3"/>
        <v>Quarterly Fuel Prices_2021_Update</v>
      </c>
    </row>
    <row r="163" spans="1:32" x14ac:dyDescent="0.6">
      <c r="A163" s="90" t="str">
        <f>'Fuel adder inputs and calcs'!C160</f>
        <v>Gas</v>
      </c>
      <c r="B163" s="90" t="str">
        <f>'Fuel adder inputs and calcs'!D160</f>
        <v>ROI</v>
      </c>
      <c r="C163" s="90" t="str">
        <f>'Fuel adder inputs and calcs'!E160&amp;'Fuel adder inputs and calcs'!F160</f>
        <v>2029Q1</v>
      </c>
      <c r="D163" s="90" t="str">
        <f>B163&amp;" "&amp;INDEX('Fixed inputs'!$D$76:$D$79,MATCH(A163,rngFuels,0))</f>
        <v>ROI Gas</v>
      </c>
      <c r="E163" s="63"/>
      <c r="F163" s="140"/>
      <c r="G163" s="94" t="str">
        <f t="shared" si="16"/>
        <v>ROI Gas</v>
      </c>
      <c r="H163" s="94" t="s">
        <v>22</v>
      </c>
      <c r="I163" s="95">
        <f ca="1">INDEX(rngFuelPricesDeterministic,MATCH($C163,'Commodity inputs and calcs'!$M$26:$M$77,0),MATCH($A163,'Commodity inputs and calcs'!$N$25:$Q$25,0))+'Fuel adder inputs and calcs'!Q160</f>
        <v>14.367696515375448</v>
      </c>
      <c r="J163" s="95"/>
      <c r="K163" s="94" t="s">
        <v>23</v>
      </c>
      <c r="L163" s="96">
        <v>1</v>
      </c>
      <c r="M163" s="147">
        <f>INDEX('Fixed inputs'!$G$8:$G$59,MATCH(C163,'Fixed inputs'!$D$8:$D$59,0))</f>
        <v>47119</v>
      </c>
      <c r="N163" s="147"/>
      <c r="O163" s="94" t="s">
        <v>24</v>
      </c>
      <c r="P163" s="94" t="s">
        <v>117</v>
      </c>
      <c r="Q163" s="94"/>
      <c r="R163" s="97" t="str">
        <f t="shared" si="17"/>
        <v>Quarterly Fuel Prices_2021_Update</v>
      </c>
      <c r="T163" s="103" t="s">
        <v>34</v>
      </c>
      <c r="U163" s="94" t="s">
        <v>10</v>
      </c>
      <c r="V163" s="94" t="s">
        <v>87</v>
      </c>
      <c r="W163" s="95">
        <f>INDEX(rngCarbonTaxDeterministic,MATCH($C163,'Commodity inputs and calcs'!$T$26:$T$77,0),MATCH($T163,'Commodity inputs and calcs'!$V$25:$X$25,0))</f>
        <v>0.06</v>
      </c>
      <c r="X163" s="95"/>
      <c r="Y163" s="94" t="s">
        <v>85</v>
      </c>
      <c r="Z163" s="96">
        <v>1</v>
      </c>
      <c r="AA163" s="147">
        <f t="shared" si="18"/>
        <v>47119</v>
      </c>
      <c r="AB163" s="147"/>
      <c r="AC163" s="94" t="s">
        <v>24</v>
      </c>
      <c r="AD163" s="94" t="s">
        <v>117</v>
      </c>
      <c r="AE163" s="94"/>
      <c r="AF163" s="97" t="str">
        <f t="shared" si="3"/>
        <v>Quarterly Fuel Prices_2021_Update</v>
      </c>
    </row>
    <row r="164" spans="1:32" x14ac:dyDescent="0.6">
      <c r="A164" s="90" t="str">
        <f>'Fuel adder inputs and calcs'!C161</f>
        <v>Gas</v>
      </c>
      <c r="B164" s="90" t="str">
        <f>'Fuel adder inputs and calcs'!D161</f>
        <v>ROI</v>
      </c>
      <c r="C164" s="90" t="str">
        <f>'Fuel adder inputs and calcs'!E161&amp;'Fuel adder inputs and calcs'!F161</f>
        <v>2029Q2</v>
      </c>
      <c r="D164" s="90" t="str">
        <f>B164&amp;" "&amp;INDEX('Fixed inputs'!$D$76:$D$79,MATCH(A164,rngFuels,0))</f>
        <v>ROI Gas</v>
      </c>
      <c r="E164" s="63"/>
      <c r="F164" s="140"/>
      <c r="G164" s="94" t="str">
        <f t="shared" si="16"/>
        <v>ROI Gas</v>
      </c>
      <c r="H164" s="94" t="s">
        <v>22</v>
      </c>
      <c r="I164" s="95">
        <f ca="1">INDEX(rngFuelPricesDeterministic,MATCH($C164,'Commodity inputs and calcs'!$M$26:$M$77,0),MATCH($A164,'Commodity inputs and calcs'!$N$25:$Q$25,0))+'Fuel adder inputs and calcs'!Q161</f>
        <v>8.8347319532144244</v>
      </c>
      <c r="J164" s="95"/>
      <c r="K164" s="94" t="s">
        <v>23</v>
      </c>
      <c r="L164" s="96">
        <v>1</v>
      </c>
      <c r="M164" s="147">
        <f>INDEX('Fixed inputs'!$G$8:$G$59,MATCH(C164,'Fixed inputs'!$D$8:$D$59,0))</f>
        <v>47209</v>
      </c>
      <c r="N164" s="147"/>
      <c r="O164" s="94" t="s">
        <v>24</v>
      </c>
      <c r="P164" s="94" t="s">
        <v>117</v>
      </c>
      <c r="Q164" s="94"/>
      <c r="R164" s="97" t="str">
        <f t="shared" si="17"/>
        <v>Quarterly Fuel Prices_2021_Update</v>
      </c>
      <c r="T164" s="103" t="s">
        <v>34</v>
      </c>
      <c r="U164" s="94" t="s">
        <v>10</v>
      </c>
      <c r="V164" s="94" t="s">
        <v>87</v>
      </c>
      <c r="W164" s="95">
        <f>INDEX(rngCarbonTaxDeterministic,MATCH($C164,'Commodity inputs and calcs'!$T$26:$T$77,0),MATCH($T164,'Commodity inputs and calcs'!$V$25:$X$25,0))</f>
        <v>0.06</v>
      </c>
      <c r="X164" s="95"/>
      <c r="Y164" s="94" t="s">
        <v>85</v>
      </c>
      <c r="Z164" s="96">
        <v>1</v>
      </c>
      <c r="AA164" s="147">
        <f t="shared" si="18"/>
        <v>47209</v>
      </c>
      <c r="AB164" s="147"/>
      <c r="AC164" s="94" t="s">
        <v>24</v>
      </c>
      <c r="AD164" s="94" t="s">
        <v>117</v>
      </c>
      <c r="AE164" s="94"/>
      <c r="AF164" s="97" t="str">
        <f t="shared" si="3"/>
        <v>Quarterly Fuel Prices_2021_Update</v>
      </c>
    </row>
    <row r="165" spans="1:32" x14ac:dyDescent="0.6">
      <c r="A165" s="90" t="str">
        <f>'Fuel adder inputs and calcs'!C162</f>
        <v>Gas</v>
      </c>
      <c r="B165" s="90" t="str">
        <f>'Fuel adder inputs and calcs'!D162</f>
        <v>ROI</v>
      </c>
      <c r="C165" s="90" t="str">
        <f>'Fuel adder inputs and calcs'!E162&amp;'Fuel adder inputs and calcs'!F162</f>
        <v>2029Q3</v>
      </c>
      <c r="D165" s="90" t="str">
        <f>B165&amp;" "&amp;INDEX('Fixed inputs'!$D$76:$D$79,MATCH(A165,rngFuels,0))</f>
        <v>ROI Gas</v>
      </c>
      <c r="E165" s="63"/>
      <c r="F165" s="140"/>
      <c r="G165" s="94" t="str">
        <f t="shared" si="16"/>
        <v>ROI Gas</v>
      </c>
      <c r="H165" s="94" t="s">
        <v>22</v>
      </c>
      <c r="I165" s="95">
        <f ca="1">INDEX(rngFuelPricesDeterministic,MATCH($C165,'Commodity inputs and calcs'!$M$26:$M$77,0),MATCH($A165,'Commodity inputs and calcs'!$N$25:$Q$25,0))+'Fuel adder inputs and calcs'!Q162</f>
        <v>8.5573926872463346</v>
      </c>
      <c r="J165" s="95"/>
      <c r="K165" s="94" t="s">
        <v>23</v>
      </c>
      <c r="L165" s="96">
        <v>1</v>
      </c>
      <c r="M165" s="147">
        <f>INDEX('Fixed inputs'!$G$8:$G$59,MATCH(C165,'Fixed inputs'!$D$8:$D$59,0))</f>
        <v>47300</v>
      </c>
      <c r="N165" s="147"/>
      <c r="O165" s="94" t="s">
        <v>24</v>
      </c>
      <c r="P165" s="94" t="s">
        <v>117</v>
      </c>
      <c r="Q165" s="94"/>
      <c r="R165" s="97" t="str">
        <f t="shared" si="17"/>
        <v>Quarterly Fuel Prices_2021_Update</v>
      </c>
      <c r="T165" s="103" t="s">
        <v>34</v>
      </c>
      <c r="U165" s="94" t="s">
        <v>10</v>
      </c>
      <c r="V165" s="94" t="s">
        <v>87</v>
      </c>
      <c r="W165" s="95">
        <f>INDEX(rngCarbonTaxDeterministic,MATCH($C165,'Commodity inputs and calcs'!$T$26:$T$77,0),MATCH($T165,'Commodity inputs and calcs'!$V$25:$X$25,0))</f>
        <v>0.06</v>
      </c>
      <c r="X165" s="95"/>
      <c r="Y165" s="94" t="s">
        <v>85</v>
      </c>
      <c r="Z165" s="96">
        <v>1</v>
      </c>
      <c r="AA165" s="147">
        <f t="shared" si="18"/>
        <v>47300</v>
      </c>
      <c r="AB165" s="147"/>
      <c r="AC165" s="94" t="s">
        <v>24</v>
      </c>
      <c r="AD165" s="94" t="s">
        <v>117</v>
      </c>
      <c r="AE165" s="94"/>
      <c r="AF165" s="97" t="str">
        <f t="shared" si="3"/>
        <v>Quarterly Fuel Prices_2021_Update</v>
      </c>
    </row>
    <row r="166" spans="1:32" x14ac:dyDescent="0.6">
      <c r="A166" s="90" t="str">
        <f>'Fuel adder inputs and calcs'!C163</f>
        <v>Gas</v>
      </c>
      <c r="B166" s="90" t="str">
        <f>'Fuel adder inputs and calcs'!D163</f>
        <v>ROI</v>
      </c>
      <c r="C166" s="90" t="str">
        <f>'Fuel adder inputs and calcs'!E163&amp;'Fuel adder inputs and calcs'!F163</f>
        <v>2029Q4</v>
      </c>
      <c r="D166" s="90" t="str">
        <f>B166&amp;" "&amp;INDEX('Fixed inputs'!$D$76:$D$79,MATCH(A166,rngFuels,0))</f>
        <v>ROI Gas</v>
      </c>
      <c r="E166" s="63"/>
      <c r="F166" s="140"/>
      <c r="G166" s="94" t="str">
        <f t="shared" si="16"/>
        <v>ROI Gas</v>
      </c>
      <c r="H166" s="94" t="s">
        <v>22</v>
      </c>
      <c r="I166" s="95">
        <f ca="1">INDEX(rngFuelPricesDeterministic,MATCH($C166,'Commodity inputs and calcs'!$M$26:$M$77,0),MATCH($A166,'Commodity inputs and calcs'!$N$25:$Q$25,0))+'Fuel adder inputs and calcs'!Q163</f>
        <v>9.5469835460741983</v>
      </c>
      <c r="J166" s="95"/>
      <c r="K166" s="94" t="s">
        <v>23</v>
      </c>
      <c r="L166" s="96">
        <v>1</v>
      </c>
      <c r="M166" s="147">
        <f>INDEX('Fixed inputs'!$G$8:$G$59,MATCH(C166,'Fixed inputs'!$D$8:$D$59,0))</f>
        <v>47392</v>
      </c>
      <c r="N166" s="147"/>
      <c r="O166" s="94" t="s">
        <v>24</v>
      </c>
      <c r="P166" s="94" t="s">
        <v>117</v>
      </c>
      <c r="Q166" s="94"/>
      <c r="R166" s="97" t="str">
        <f t="shared" si="17"/>
        <v>Quarterly Fuel Prices_2021_Update</v>
      </c>
      <c r="T166" s="103" t="s">
        <v>34</v>
      </c>
      <c r="U166" s="94" t="s">
        <v>10</v>
      </c>
      <c r="V166" s="94" t="s">
        <v>87</v>
      </c>
      <c r="W166" s="95">
        <f>INDEX(rngCarbonTaxDeterministic,MATCH($C166,'Commodity inputs and calcs'!$T$26:$T$77,0),MATCH($T166,'Commodity inputs and calcs'!$V$25:$X$25,0))</f>
        <v>0.06</v>
      </c>
      <c r="X166" s="95"/>
      <c r="Y166" s="94" t="s">
        <v>85</v>
      </c>
      <c r="Z166" s="96">
        <v>1</v>
      </c>
      <c r="AA166" s="147">
        <f t="shared" si="18"/>
        <v>47392</v>
      </c>
      <c r="AB166" s="147"/>
      <c r="AC166" s="94" t="s">
        <v>24</v>
      </c>
      <c r="AD166" s="94" t="s">
        <v>117</v>
      </c>
      <c r="AE166" s="94"/>
      <c r="AF166" s="97" t="str">
        <f t="shared" si="3"/>
        <v>Quarterly Fuel Prices_2021_Update</v>
      </c>
    </row>
    <row r="167" spans="1:32" x14ac:dyDescent="0.6">
      <c r="A167" s="90" t="str">
        <f>'Fuel adder inputs and calcs'!C164</f>
        <v>Gas</v>
      </c>
      <c r="B167" s="90" t="str">
        <f>'Fuel adder inputs and calcs'!D164</f>
        <v>NI</v>
      </c>
      <c r="C167" s="90" t="str">
        <f>'Fuel adder inputs and calcs'!E164&amp;'Fuel adder inputs and calcs'!F164</f>
        <v>2017Q1</v>
      </c>
      <c r="D167" s="90" t="str">
        <f>B167&amp;" "&amp;INDEX('Fixed inputs'!$D$76:$D$79,MATCH(A167,rngFuels,0))</f>
        <v>NI Gas</v>
      </c>
      <c r="E167" s="63"/>
      <c r="F167" s="139"/>
      <c r="G167" s="94" t="str">
        <f t="shared" ref="G167:G173" si="19">D167</f>
        <v>NI Gas</v>
      </c>
      <c r="H167" s="94" t="s">
        <v>22</v>
      </c>
      <c r="I167" s="95">
        <f ca="1">INDEX(rngFuelPricesDeterministic,MATCH($C167,'Commodity inputs and calcs'!$M$26:$M$77,0),MATCH($A167,'Commodity inputs and calcs'!$N$25:$Q$25,0))+'Fuel adder inputs and calcs'!Q164</f>
        <v>14.707585698488757</v>
      </c>
      <c r="J167" s="95"/>
      <c r="K167" s="94" t="s">
        <v>23</v>
      </c>
      <c r="L167" s="96">
        <v>1</v>
      </c>
      <c r="M167" s="147">
        <f>INDEX('Fixed inputs'!$G$8:$G$59,MATCH(C167,'Fixed inputs'!$D$8:$D$59,0))</f>
        <v>42736</v>
      </c>
      <c r="N167" s="147"/>
      <c r="O167" s="94" t="s">
        <v>24</v>
      </c>
      <c r="P167" s="94" t="s">
        <v>117</v>
      </c>
      <c r="Q167" s="94"/>
      <c r="R167" s="97" t="str">
        <f t="shared" si="2"/>
        <v>Quarterly Fuel Prices_2021_Update</v>
      </c>
      <c r="T167" s="103" t="s">
        <v>60</v>
      </c>
      <c r="U167" s="94" t="s">
        <v>86</v>
      </c>
      <c r="V167" s="94" t="s">
        <v>87</v>
      </c>
      <c r="W167" s="95">
        <f>INDEX(rngCarbonTaxDeterministic,MATCH($C167,'Commodity inputs and calcs'!$T$26:$T$77,0),MATCH($T167,'Commodity inputs and calcs'!$V$25:$X$25,0))</f>
        <v>8.1060000000000007E-2</v>
      </c>
      <c r="X167" s="95"/>
      <c r="Y167" s="94" t="s">
        <v>85</v>
      </c>
      <c r="Z167" s="96">
        <v>1</v>
      </c>
      <c r="AA167" s="147">
        <f t="shared" ref="AA167:AA194" si="20">AA63</f>
        <v>42736</v>
      </c>
      <c r="AB167" s="147"/>
      <c r="AC167" s="94" t="s">
        <v>24</v>
      </c>
      <c r="AD167" s="94" t="s">
        <v>117</v>
      </c>
      <c r="AE167" s="94"/>
      <c r="AF167" s="97" t="str">
        <f t="shared" si="3"/>
        <v>Quarterly Fuel Prices_2021_Update</v>
      </c>
    </row>
    <row r="168" spans="1:32" x14ac:dyDescent="0.6">
      <c r="A168" s="90" t="str">
        <f>'Fuel adder inputs and calcs'!C165</f>
        <v>Gas</v>
      </c>
      <c r="B168" s="90" t="str">
        <f>'Fuel adder inputs and calcs'!D165</f>
        <v>NI</v>
      </c>
      <c r="C168" s="90" t="str">
        <f>'Fuel adder inputs and calcs'!E165&amp;'Fuel adder inputs and calcs'!F165</f>
        <v>2017Q2</v>
      </c>
      <c r="D168" s="90" t="str">
        <f>B168&amp;" "&amp;INDEX('Fixed inputs'!$D$76:$D$79,MATCH(A168,rngFuels,0))</f>
        <v>NI Gas</v>
      </c>
      <c r="E168" s="63"/>
      <c r="F168" s="139"/>
      <c r="G168" s="94" t="str">
        <f t="shared" si="19"/>
        <v>NI Gas</v>
      </c>
      <c r="H168" s="94" t="s">
        <v>22</v>
      </c>
      <c r="I168" s="95">
        <f ca="1">INDEX(rngFuelPricesDeterministic,MATCH($C168,'Commodity inputs and calcs'!$M$26:$M$77,0),MATCH($A168,'Commodity inputs and calcs'!$N$25:$Q$25,0))+'Fuel adder inputs and calcs'!Q165</f>
        <v>9.1746211363277332</v>
      </c>
      <c r="J168" s="95"/>
      <c r="K168" s="94" t="s">
        <v>23</v>
      </c>
      <c r="L168" s="96">
        <v>1</v>
      </c>
      <c r="M168" s="147">
        <f>INDEX('Fixed inputs'!$G$8:$G$59,MATCH(C168,'Fixed inputs'!$D$8:$D$59,0))</f>
        <v>42826</v>
      </c>
      <c r="N168" s="147"/>
      <c r="O168" s="94" t="s">
        <v>24</v>
      </c>
      <c r="P168" s="94" t="s">
        <v>117</v>
      </c>
      <c r="Q168" s="94"/>
      <c r="R168" s="97" t="str">
        <f t="shared" si="2"/>
        <v>Quarterly Fuel Prices_2021_Update</v>
      </c>
      <c r="T168" s="103" t="s">
        <v>60</v>
      </c>
      <c r="U168" s="94" t="s">
        <v>86</v>
      </c>
      <c r="V168" s="94" t="s">
        <v>87</v>
      </c>
      <c r="W168" s="95">
        <f>INDEX(rngCarbonTaxDeterministic,MATCH($C168,'Commodity inputs and calcs'!$T$26:$T$77,0),MATCH($T168,'Commodity inputs and calcs'!$V$25:$X$25,0))</f>
        <v>8.1060000000000007E-2</v>
      </c>
      <c r="X168" s="95"/>
      <c r="Y168" s="94" t="s">
        <v>85</v>
      </c>
      <c r="Z168" s="96">
        <v>1</v>
      </c>
      <c r="AA168" s="147">
        <f t="shared" si="20"/>
        <v>42826</v>
      </c>
      <c r="AB168" s="147"/>
      <c r="AC168" s="94" t="s">
        <v>24</v>
      </c>
      <c r="AD168" s="94" t="s">
        <v>117</v>
      </c>
      <c r="AE168" s="94"/>
      <c r="AF168" s="97" t="str">
        <f t="shared" si="3"/>
        <v>Quarterly Fuel Prices_2021_Update</v>
      </c>
    </row>
    <row r="169" spans="1:32" x14ac:dyDescent="0.6">
      <c r="A169" s="90" t="str">
        <f>'Fuel adder inputs and calcs'!C166</f>
        <v>Gas</v>
      </c>
      <c r="B169" s="90" t="str">
        <f>'Fuel adder inputs and calcs'!D166</f>
        <v>NI</v>
      </c>
      <c r="C169" s="90" t="str">
        <f>'Fuel adder inputs and calcs'!E166&amp;'Fuel adder inputs and calcs'!F166</f>
        <v>2017Q3</v>
      </c>
      <c r="D169" s="90" t="str">
        <f>B169&amp;" "&amp;INDEX('Fixed inputs'!$D$76:$D$79,MATCH(A169,rngFuels,0))</f>
        <v>NI Gas</v>
      </c>
      <c r="E169" s="63"/>
      <c r="F169" s="139"/>
      <c r="G169" s="94" t="str">
        <f t="shared" si="19"/>
        <v>NI Gas</v>
      </c>
      <c r="H169" s="94" t="s">
        <v>22</v>
      </c>
      <c r="I169" s="95">
        <f ca="1">INDEX(rngFuelPricesDeterministic,MATCH($C169,'Commodity inputs and calcs'!$M$26:$M$77,0),MATCH($A169,'Commodity inputs and calcs'!$N$25:$Q$25,0))+'Fuel adder inputs and calcs'!Q166</f>
        <v>8.8972818703596435</v>
      </c>
      <c r="J169" s="95"/>
      <c r="K169" s="94" t="s">
        <v>23</v>
      </c>
      <c r="L169" s="96">
        <v>1</v>
      </c>
      <c r="M169" s="147">
        <f>INDEX('Fixed inputs'!$G$8:$G$59,MATCH(C169,'Fixed inputs'!$D$8:$D$59,0))</f>
        <v>42917</v>
      </c>
      <c r="N169" s="147"/>
      <c r="O169" s="94" t="s">
        <v>24</v>
      </c>
      <c r="P169" s="94" t="s">
        <v>117</v>
      </c>
      <c r="Q169" s="94"/>
      <c r="R169" s="97" t="str">
        <f t="shared" si="2"/>
        <v>Quarterly Fuel Prices_2021_Update</v>
      </c>
      <c r="T169" s="103" t="s">
        <v>60</v>
      </c>
      <c r="U169" s="94" t="s">
        <v>86</v>
      </c>
      <c r="V169" s="94" t="s">
        <v>87</v>
      </c>
      <c r="W169" s="95">
        <f>INDEX(rngCarbonTaxDeterministic,MATCH($C169,'Commodity inputs and calcs'!$T$26:$T$77,0),MATCH($T169,'Commodity inputs and calcs'!$V$25:$X$25,0))</f>
        <v>8.1060000000000007E-2</v>
      </c>
      <c r="X169" s="95"/>
      <c r="Y169" s="94" t="s">
        <v>85</v>
      </c>
      <c r="Z169" s="96">
        <v>1</v>
      </c>
      <c r="AA169" s="147">
        <f t="shared" si="20"/>
        <v>42917</v>
      </c>
      <c r="AB169" s="147"/>
      <c r="AC169" s="94" t="s">
        <v>24</v>
      </c>
      <c r="AD169" s="94" t="s">
        <v>117</v>
      </c>
      <c r="AE169" s="94"/>
      <c r="AF169" s="97" t="str">
        <f t="shared" si="3"/>
        <v>Quarterly Fuel Prices_2021_Update</v>
      </c>
    </row>
    <row r="170" spans="1:32" x14ac:dyDescent="0.6">
      <c r="A170" s="90" t="str">
        <f>'Fuel adder inputs and calcs'!C167</f>
        <v>Gas</v>
      </c>
      <c r="B170" s="90" t="str">
        <f>'Fuel adder inputs and calcs'!D167</f>
        <v>NI</v>
      </c>
      <c r="C170" s="90" t="str">
        <f>'Fuel adder inputs and calcs'!E167&amp;'Fuel adder inputs and calcs'!F167</f>
        <v>2017Q4</v>
      </c>
      <c r="D170" s="90" t="str">
        <f>B170&amp;" "&amp;INDEX('Fixed inputs'!$D$76:$D$79,MATCH(A170,rngFuels,0))</f>
        <v>NI Gas</v>
      </c>
      <c r="E170" s="63"/>
      <c r="F170" s="139"/>
      <c r="G170" s="94" t="str">
        <f t="shared" si="19"/>
        <v>NI Gas</v>
      </c>
      <c r="H170" s="94" t="s">
        <v>22</v>
      </c>
      <c r="I170" s="95">
        <f ca="1">INDEX(rngFuelPricesDeterministic,MATCH($C170,'Commodity inputs and calcs'!$M$26:$M$77,0),MATCH($A170,'Commodity inputs and calcs'!$N$25:$Q$25,0))+'Fuel adder inputs and calcs'!Q167</f>
        <v>9.8868727291875071</v>
      </c>
      <c r="J170" s="95"/>
      <c r="K170" s="94" t="s">
        <v>23</v>
      </c>
      <c r="L170" s="96">
        <v>1</v>
      </c>
      <c r="M170" s="147">
        <f>INDEX('Fixed inputs'!$G$8:$G$59,MATCH(C170,'Fixed inputs'!$D$8:$D$59,0))</f>
        <v>43009</v>
      </c>
      <c r="N170" s="147"/>
      <c r="O170" s="94" t="s">
        <v>24</v>
      </c>
      <c r="P170" s="94" t="s">
        <v>117</v>
      </c>
      <c r="Q170" s="94"/>
      <c r="R170" s="97" t="str">
        <f t="shared" si="2"/>
        <v>Quarterly Fuel Prices_2021_Update</v>
      </c>
      <c r="T170" s="103" t="s">
        <v>60</v>
      </c>
      <c r="U170" s="94" t="s">
        <v>86</v>
      </c>
      <c r="V170" s="94" t="s">
        <v>87</v>
      </c>
      <c r="W170" s="95">
        <f>INDEX(rngCarbonTaxDeterministic,MATCH($C170,'Commodity inputs and calcs'!$T$26:$T$77,0),MATCH($T170,'Commodity inputs and calcs'!$V$25:$X$25,0))</f>
        <v>8.1060000000000007E-2</v>
      </c>
      <c r="X170" s="95"/>
      <c r="Y170" s="94" t="s">
        <v>85</v>
      </c>
      <c r="Z170" s="96">
        <v>1</v>
      </c>
      <c r="AA170" s="147">
        <f t="shared" si="20"/>
        <v>43009</v>
      </c>
      <c r="AB170" s="147"/>
      <c r="AC170" s="94" t="s">
        <v>24</v>
      </c>
      <c r="AD170" s="94" t="s">
        <v>117</v>
      </c>
      <c r="AE170" s="94"/>
      <c r="AF170" s="97" t="str">
        <f t="shared" si="3"/>
        <v>Quarterly Fuel Prices_2021_Update</v>
      </c>
    </row>
    <row r="171" spans="1:32" x14ac:dyDescent="0.6">
      <c r="A171" s="90" t="str">
        <f>'Fuel adder inputs and calcs'!C168</f>
        <v>Gas</v>
      </c>
      <c r="B171" s="90" t="str">
        <f>'Fuel adder inputs and calcs'!D168</f>
        <v>NI</v>
      </c>
      <c r="C171" s="90" t="str">
        <f>'Fuel adder inputs and calcs'!E168&amp;'Fuel adder inputs and calcs'!F168</f>
        <v>2018Q1</v>
      </c>
      <c r="D171" s="90" t="str">
        <f>B171&amp;" "&amp;INDEX('Fixed inputs'!$D$76:$D$79,MATCH(A171,rngFuels,0))</f>
        <v>NI Gas</v>
      </c>
      <c r="E171" s="63"/>
      <c r="F171" s="139"/>
      <c r="G171" s="94" t="str">
        <f t="shared" si="19"/>
        <v>NI Gas</v>
      </c>
      <c r="H171" s="94" t="s">
        <v>22</v>
      </c>
      <c r="I171" s="95">
        <f ca="1">INDEX(rngFuelPricesDeterministic,MATCH($C171,'Commodity inputs and calcs'!$M$26:$M$77,0),MATCH($A171,'Commodity inputs and calcs'!$N$25:$Q$25,0))+'Fuel adder inputs and calcs'!Q168</f>
        <v>14.707585698488757</v>
      </c>
      <c r="J171" s="95"/>
      <c r="K171" s="94" t="s">
        <v>23</v>
      </c>
      <c r="L171" s="96">
        <v>1</v>
      </c>
      <c r="M171" s="147">
        <f>INDEX('Fixed inputs'!$G$8:$G$59,MATCH(C171,'Fixed inputs'!$D$8:$D$59,0))</f>
        <v>43101</v>
      </c>
      <c r="N171" s="147"/>
      <c r="O171" s="94" t="s">
        <v>24</v>
      </c>
      <c r="P171" s="94" t="s">
        <v>117</v>
      </c>
      <c r="Q171" s="94"/>
      <c r="R171" s="97" t="str">
        <f t="shared" si="2"/>
        <v>Quarterly Fuel Prices_2021_Update</v>
      </c>
      <c r="T171" s="103" t="s">
        <v>60</v>
      </c>
      <c r="U171" s="94" t="s">
        <v>86</v>
      </c>
      <c r="V171" s="94" t="s">
        <v>87</v>
      </c>
      <c r="W171" s="95">
        <f>INDEX(rngCarbonTaxDeterministic,MATCH($C171,'Commodity inputs and calcs'!$T$26:$T$77,0),MATCH($T171,'Commodity inputs and calcs'!$V$25:$X$25,0))</f>
        <v>8.1060000000000007E-2</v>
      </c>
      <c r="X171" s="95"/>
      <c r="Y171" s="94" t="s">
        <v>85</v>
      </c>
      <c r="Z171" s="96">
        <v>1</v>
      </c>
      <c r="AA171" s="147">
        <f t="shared" si="20"/>
        <v>43101</v>
      </c>
      <c r="AB171" s="147"/>
      <c r="AC171" s="94" t="s">
        <v>24</v>
      </c>
      <c r="AD171" s="94" t="s">
        <v>117</v>
      </c>
      <c r="AE171" s="94"/>
      <c r="AF171" s="97" t="str">
        <f t="shared" si="3"/>
        <v>Quarterly Fuel Prices_2021_Update</v>
      </c>
    </row>
    <row r="172" spans="1:32" x14ac:dyDescent="0.6">
      <c r="A172" s="90" t="str">
        <f>'Fuel adder inputs and calcs'!C169</f>
        <v>Gas</v>
      </c>
      <c r="B172" s="90" t="str">
        <f>'Fuel adder inputs and calcs'!D169</f>
        <v>NI</v>
      </c>
      <c r="C172" s="90" t="str">
        <f>'Fuel adder inputs and calcs'!E169&amp;'Fuel adder inputs and calcs'!F169</f>
        <v>2018Q2</v>
      </c>
      <c r="D172" s="90" t="str">
        <f>B172&amp;" "&amp;INDEX('Fixed inputs'!$D$76:$D$79,MATCH(A172,rngFuels,0))</f>
        <v>NI Gas</v>
      </c>
      <c r="E172" s="63"/>
      <c r="F172" s="139"/>
      <c r="G172" s="94" t="str">
        <f t="shared" si="19"/>
        <v>NI Gas</v>
      </c>
      <c r="H172" s="94" t="s">
        <v>22</v>
      </c>
      <c r="I172" s="95">
        <f ca="1">INDEX(rngFuelPricesDeterministic,MATCH($C172,'Commodity inputs and calcs'!$M$26:$M$77,0),MATCH($A172,'Commodity inputs and calcs'!$N$25:$Q$25,0))+'Fuel adder inputs and calcs'!Q169</f>
        <v>9.1746211363277332</v>
      </c>
      <c r="J172" s="95"/>
      <c r="K172" s="94" t="s">
        <v>23</v>
      </c>
      <c r="L172" s="96">
        <v>1</v>
      </c>
      <c r="M172" s="147">
        <f>INDEX('Fixed inputs'!$G$8:$G$59,MATCH(C172,'Fixed inputs'!$D$8:$D$59,0))</f>
        <v>43191</v>
      </c>
      <c r="N172" s="147"/>
      <c r="O172" s="94" t="s">
        <v>24</v>
      </c>
      <c r="P172" s="94" t="s">
        <v>117</v>
      </c>
      <c r="Q172" s="94"/>
      <c r="R172" s="97" t="str">
        <f t="shared" si="2"/>
        <v>Quarterly Fuel Prices_2021_Update</v>
      </c>
      <c r="T172" s="103" t="s">
        <v>60</v>
      </c>
      <c r="U172" s="94" t="s">
        <v>86</v>
      </c>
      <c r="V172" s="94" t="s">
        <v>87</v>
      </c>
      <c r="W172" s="95">
        <f>INDEX(rngCarbonTaxDeterministic,MATCH($C172,'Commodity inputs and calcs'!$T$26:$T$77,0),MATCH($T172,'Commodity inputs and calcs'!$V$25:$X$25,0))</f>
        <v>8.1060000000000007E-2</v>
      </c>
      <c r="X172" s="95"/>
      <c r="Y172" s="94" t="s">
        <v>85</v>
      </c>
      <c r="Z172" s="96">
        <v>1</v>
      </c>
      <c r="AA172" s="147">
        <f t="shared" si="20"/>
        <v>43191</v>
      </c>
      <c r="AB172" s="147"/>
      <c r="AC172" s="94" t="s">
        <v>24</v>
      </c>
      <c r="AD172" s="94" t="s">
        <v>117</v>
      </c>
      <c r="AE172" s="94"/>
      <c r="AF172" s="97" t="str">
        <f t="shared" si="3"/>
        <v>Quarterly Fuel Prices_2021_Update</v>
      </c>
    </row>
    <row r="173" spans="1:32" x14ac:dyDescent="0.6">
      <c r="A173" s="90" t="str">
        <f>'Fuel adder inputs and calcs'!C170</f>
        <v>Gas</v>
      </c>
      <c r="B173" s="90" t="str">
        <f>'Fuel adder inputs and calcs'!D170</f>
        <v>NI</v>
      </c>
      <c r="C173" s="90" t="str">
        <f>'Fuel adder inputs and calcs'!E170&amp;'Fuel adder inputs and calcs'!F170</f>
        <v>2018Q3</v>
      </c>
      <c r="D173" s="90" t="str">
        <f>B173&amp;" "&amp;INDEX('Fixed inputs'!$D$76:$D$79,MATCH(A173,rngFuels,0))</f>
        <v>NI Gas</v>
      </c>
      <c r="E173" s="63"/>
      <c r="F173" s="139"/>
      <c r="G173" s="94" t="str">
        <f t="shared" si="19"/>
        <v>NI Gas</v>
      </c>
      <c r="H173" s="94" t="s">
        <v>22</v>
      </c>
      <c r="I173" s="95">
        <f ca="1">INDEX(rngFuelPricesDeterministic,MATCH($C173,'Commodity inputs and calcs'!$M$26:$M$77,0),MATCH($A173,'Commodity inputs and calcs'!$N$25:$Q$25,0))+'Fuel adder inputs and calcs'!Q170</f>
        <v>8.8972818703596435</v>
      </c>
      <c r="J173" s="95"/>
      <c r="K173" s="94" t="s">
        <v>23</v>
      </c>
      <c r="L173" s="96">
        <v>1</v>
      </c>
      <c r="M173" s="147">
        <f>INDEX('Fixed inputs'!$G$8:$G$59,MATCH(C173,'Fixed inputs'!$D$8:$D$59,0))</f>
        <v>43282</v>
      </c>
      <c r="N173" s="147"/>
      <c r="O173" s="94" t="s">
        <v>24</v>
      </c>
      <c r="P173" s="94" t="s">
        <v>117</v>
      </c>
      <c r="Q173" s="94"/>
      <c r="R173" s="97" t="str">
        <f t="shared" si="2"/>
        <v>Quarterly Fuel Prices_2021_Update</v>
      </c>
      <c r="T173" s="103" t="s">
        <v>60</v>
      </c>
      <c r="U173" s="94" t="s">
        <v>86</v>
      </c>
      <c r="V173" s="94" t="s">
        <v>87</v>
      </c>
      <c r="W173" s="95">
        <f>INDEX(rngCarbonTaxDeterministic,MATCH($C173,'Commodity inputs and calcs'!$T$26:$T$77,0),MATCH($T173,'Commodity inputs and calcs'!$V$25:$X$25,0))</f>
        <v>8.1060000000000007E-2</v>
      </c>
      <c r="X173" s="95"/>
      <c r="Y173" s="94" t="s">
        <v>85</v>
      </c>
      <c r="Z173" s="96">
        <v>1</v>
      </c>
      <c r="AA173" s="147">
        <f t="shared" si="20"/>
        <v>43282</v>
      </c>
      <c r="AB173" s="147"/>
      <c r="AC173" s="94" t="s">
        <v>24</v>
      </c>
      <c r="AD173" s="94" t="s">
        <v>117</v>
      </c>
      <c r="AE173" s="94"/>
      <c r="AF173" s="97" t="str">
        <f t="shared" si="3"/>
        <v>Quarterly Fuel Prices_2021_Update</v>
      </c>
    </row>
    <row r="174" spans="1:32" x14ac:dyDescent="0.6">
      <c r="A174" s="90" t="str">
        <f>'Fuel adder inputs and calcs'!C171</f>
        <v>Gas</v>
      </c>
      <c r="B174" s="90" t="str">
        <f>'Fuel adder inputs and calcs'!D171</f>
        <v>NI</v>
      </c>
      <c r="C174" s="90" t="str">
        <f>'Fuel adder inputs and calcs'!E171&amp;'Fuel adder inputs and calcs'!F171</f>
        <v>2018Q4</v>
      </c>
      <c r="D174" s="90" t="str">
        <f>B174&amp;" "&amp;INDEX('Fixed inputs'!$D$76:$D$79,MATCH(A174,rngFuels,0))</f>
        <v>NI Gas</v>
      </c>
      <c r="E174" s="63"/>
      <c r="F174" s="139"/>
      <c r="G174" s="94" t="str">
        <f t="shared" ref="G174:G194" si="21">D174</f>
        <v>NI Gas</v>
      </c>
      <c r="H174" s="94" t="s">
        <v>22</v>
      </c>
      <c r="I174" s="95">
        <f ca="1">INDEX(rngFuelPricesDeterministic,MATCH($C174,'Commodity inputs and calcs'!$M$26:$M$77,0),MATCH($A174,'Commodity inputs and calcs'!$N$25:$Q$25,0))+'Fuel adder inputs and calcs'!Q171</f>
        <v>9.8868727291875071</v>
      </c>
      <c r="J174" s="95"/>
      <c r="K174" s="94" t="s">
        <v>23</v>
      </c>
      <c r="L174" s="96">
        <v>1</v>
      </c>
      <c r="M174" s="147">
        <f>INDEX('Fixed inputs'!$G$8:$G$59,MATCH(C174,'Fixed inputs'!$D$8:$D$59,0))</f>
        <v>43374</v>
      </c>
      <c r="N174" s="147"/>
      <c r="O174" s="94" t="s">
        <v>24</v>
      </c>
      <c r="P174" s="94" t="s">
        <v>117</v>
      </c>
      <c r="Q174" s="94"/>
      <c r="R174" s="97" t="str">
        <f t="shared" si="2"/>
        <v>Quarterly Fuel Prices_2021_Update</v>
      </c>
      <c r="T174" s="103" t="s">
        <v>60</v>
      </c>
      <c r="U174" s="94" t="s">
        <v>86</v>
      </c>
      <c r="V174" s="94" t="s">
        <v>87</v>
      </c>
      <c r="W174" s="95">
        <f>INDEX(rngCarbonTaxDeterministic,MATCH($C174,'Commodity inputs and calcs'!$T$26:$T$77,0),MATCH($T174,'Commodity inputs and calcs'!$V$25:$X$25,0))</f>
        <v>8.1060000000000007E-2</v>
      </c>
      <c r="X174" s="95"/>
      <c r="Y174" s="94" t="s">
        <v>85</v>
      </c>
      <c r="Z174" s="96">
        <v>1</v>
      </c>
      <c r="AA174" s="147">
        <f t="shared" si="20"/>
        <v>43374</v>
      </c>
      <c r="AB174" s="147"/>
      <c r="AC174" s="94" t="s">
        <v>24</v>
      </c>
      <c r="AD174" s="94" t="s">
        <v>117</v>
      </c>
      <c r="AE174" s="94"/>
      <c r="AF174" s="97" t="str">
        <f t="shared" si="3"/>
        <v>Quarterly Fuel Prices_2021_Update</v>
      </c>
    </row>
    <row r="175" spans="1:32" x14ac:dyDescent="0.6">
      <c r="A175" s="90" t="str">
        <f>'Fuel adder inputs and calcs'!C172</f>
        <v>Gas</v>
      </c>
      <c r="B175" s="90" t="str">
        <f>'Fuel adder inputs and calcs'!D172</f>
        <v>NI</v>
      </c>
      <c r="C175" s="90" t="str">
        <f>'Fuel adder inputs and calcs'!E172&amp;'Fuel adder inputs and calcs'!F172</f>
        <v>2019Q1</v>
      </c>
      <c r="D175" s="90" t="str">
        <f>B175&amp;" "&amp;INDEX('Fixed inputs'!$D$76:$D$79,MATCH(A175,rngFuels,0))</f>
        <v>NI Gas</v>
      </c>
      <c r="E175" s="63"/>
      <c r="F175" s="139"/>
      <c r="G175" s="94" t="str">
        <f t="shared" si="21"/>
        <v>NI Gas</v>
      </c>
      <c r="H175" s="94" t="s">
        <v>22</v>
      </c>
      <c r="I175" s="95">
        <f ca="1">INDEX(rngFuelPricesDeterministic,MATCH($C175,'Commodity inputs and calcs'!$M$26:$M$77,0),MATCH($A175,'Commodity inputs and calcs'!$N$25:$Q$25,0))+'Fuel adder inputs and calcs'!Q172</f>
        <v>14.707585698488757</v>
      </c>
      <c r="J175" s="95"/>
      <c r="K175" s="94" t="s">
        <v>23</v>
      </c>
      <c r="L175" s="96">
        <v>1</v>
      </c>
      <c r="M175" s="147">
        <f>INDEX('Fixed inputs'!$G$8:$G$59,MATCH(C175,'Fixed inputs'!$D$8:$D$59,0))</f>
        <v>43466</v>
      </c>
      <c r="N175" s="147"/>
      <c r="O175" s="94" t="s">
        <v>24</v>
      </c>
      <c r="P175" s="94" t="s">
        <v>117</v>
      </c>
      <c r="Q175" s="94"/>
      <c r="R175" s="97" t="str">
        <f t="shared" si="2"/>
        <v>Quarterly Fuel Prices_2021_Update</v>
      </c>
      <c r="T175" s="103" t="s">
        <v>60</v>
      </c>
      <c r="U175" s="94" t="s">
        <v>86</v>
      </c>
      <c r="V175" s="94" t="s">
        <v>87</v>
      </c>
      <c r="W175" s="95">
        <f>INDEX(rngCarbonTaxDeterministic,MATCH($C175,'Commodity inputs and calcs'!$T$26:$T$77,0),MATCH($T175,'Commodity inputs and calcs'!$V$25:$X$25,0))</f>
        <v>8.1060000000000007E-2</v>
      </c>
      <c r="X175" s="95"/>
      <c r="Y175" s="94" t="s">
        <v>85</v>
      </c>
      <c r="Z175" s="96">
        <v>1</v>
      </c>
      <c r="AA175" s="147">
        <f t="shared" si="20"/>
        <v>43466</v>
      </c>
      <c r="AB175" s="147"/>
      <c r="AC175" s="94" t="s">
        <v>24</v>
      </c>
      <c r="AD175" s="94" t="s">
        <v>117</v>
      </c>
      <c r="AE175" s="94"/>
      <c r="AF175" s="97" t="str">
        <f t="shared" si="3"/>
        <v>Quarterly Fuel Prices_2021_Update</v>
      </c>
    </row>
    <row r="176" spans="1:32" x14ac:dyDescent="0.6">
      <c r="A176" s="90" t="str">
        <f>'Fuel adder inputs and calcs'!C173</f>
        <v>Gas</v>
      </c>
      <c r="B176" s="90" t="str">
        <f>'Fuel adder inputs and calcs'!D173</f>
        <v>NI</v>
      </c>
      <c r="C176" s="90" t="str">
        <f>'Fuel adder inputs and calcs'!E173&amp;'Fuel adder inputs and calcs'!F173</f>
        <v>2019Q2</v>
      </c>
      <c r="D176" s="90" t="str">
        <f>B176&amp;" "&amp;INDEX('Fixed inputs'!$D$76:$D$79,MATCH(A176,rngFuels,0))</f>
        <v>NI Gas</v>
      </c>
      <c r="E176" s="63"/>
      <c r="F176" s="139"/>
      <c r="G176" s="94" t="str">
        <f t="shared" si="21"/>
        <v>NI Gas</v>
      </c>
      <c r="H176" s="94" t="s">
        <v>22</v>
      </c>
      <c r="I176" s="95">
        <f ca="1">INDEX(rngFuelPricesDeterministic,MATCH($C176,'Commodity inputs and calcs'!$M$26:$M$77,0),MATCH($A176,'Commodity inputs and calcs'!$N$25:$Q$25,0))+'Fuel adder inputs and calcs'!Q173</f>
        <v>9.1746211363277332</v>
      </c>
      <c r="J176" s="95"/>
      <c r="K176" s="94" t="s">
        <v>23</v>
      </c>
      <c r="L176" s="96">
        <v>1</v>
      </c>
      <c r="M176" s="147">
        <f>INDEX('Fixed inputs'!$G$8:$G$59,MATCH(C176,'Fixed inputs'!$D$8:$D$59,0))</f>
        <v>43556</v>
      </c>
      <c r="N176" s="147"/>
      <c r="O176" s="94" t="s">
        <v>24</v>
      </c>
      <c r="P176" s="94" t="s">
        <v>117</v>
      </c>
      <c r="Q176" s="94"/>
      <c r="R176" s="97" t="str">
        <f t="shared" si="2"/>
        <v>Quarterly Fuel Prices_2021_Update</v>
      </c>
      <c r="T176" s="103" t="s">
        <v>60</v>
      </c>
      <c r="U176" s="94" t="s">
        <v>86</v>
      </c>
      <c r="V176" s="94" t="s">
        <v>87</v>
      </c>
      <c r="W176" s="95">
        <f>INDEX(rngCarbonTaxDeterministic,MATCH($C176,'Commodity inputs and calcs'!$T$26:$T$77,0),MATCH($T176,'Commodity inputs and calcs'!$V$25:$X$25,0))</f>
        <v>8.1060000000000007E-2</v>
      </c>
      <c r="X176" s="95"/>
      <c r="Y176" s="94" t="s">
        <v>85</v>
      </c>
      <c r="Z176" s="96">
        <v>1</v>
      </c>
      <c r="AA176" s="147">
        <f t="shared" si="20"/>
        <v>43556</v>
      </c>
      <c r="AB176" s="147"/>
      <c r="AC176" s="94" t="s">
        <v>24</v>
      </c>
      <c r="AD176" s="94" t="s">
        <v>117</v>
      </c>
      <c r="AE176" s="94"/>
      <c r="AF176" s="97" t="str">
        <f t="shared" si="3"/>
        <v>Quarterly Fuel Prices_2021_Update</v>
      </c>
    </row>
    <row r="177" spans="1:32" x14ac:dyDescent="0.6">
      <c r="A177" s="90" t="str">
        <f>'Fuel adder inputs and calcs'!C174</f>
        <v>Gas</v>
      </c>
      <c r="B177" s="90" t="str">
        <f>'Fuel adder inputs and calcs'!D174</f>
        <v>NI</v>
      </c>
      <c r="C177" s="90" t="str">
        <f>'Fuel adder inputs and calcs'!E174&amp;'Fuel adder inputs and calcs'!F174</f>
        <v>2019Q3</v>
      </c>
      <c r="D177" s="90" t="str">
        <f>B177&amp;" "&amp;INDEX('Fixed inputs'!$D$76:$D$79,MATCH(A177,rngFuels,0))</f>
        <v>NI Gas</v>
      </c>
      <c r="E177" s="63"/>
      <c r="F177" s="139"/>
      <c r="G177" s="94" t="str">
        <f t="shared" si="21"/>
        <v>NI Gas</v>
      </c>
      <c r="H177" s="94" t="s">
        <v>22</v>
      </c>
      <c r="I177" s="95">
        <f ca="1">INDEX(rngFuelPricesDeterministic,MATCH($C177,'Commodity inputs and calcs'!$M$26:$M$77,0),MATCH($A177,'Commodity inputs and calcs'!$N$25:$Q$25,0))+'Fuel adder inputs and calcs'!Q174</f>
        <v>8.8972818703596435</v>
      </c>
      <c r="J177" s="95"/>
      <c r="K177" s="94" t="s">
        <v>23</v>
      </c>
      <c r="L177" s="96">
        <v>1</v>
      </c>
      <c r="M177" s="147">
        <f>INDEX('Fixed inputs'!$G$8:$G$59,MATCH(C177,'Fixed inputs'!$D$8:$D$59,0))</f>
        <v>43647</v>
      </c>
      <c r="N177" s="147"/>
      <c r="O177" s="94" t="s">
        <v>24</v>
      </c>
      <c r="P177" s="94" t="s">
        <v>117</v>
      </c>
      <c r="Q177" s="94"/>
      <c r="R177" s="97" t="str">
        <f t="shared" si="2"/>
        <v>Quarterly Fuel Prices_2021_Update</v>
      </c>
      <c r="T177" s="103" t="s">
        <v>60</v>
      </c>
      <c r="U177" s="94" t="s">
        <v>86</v>
      </c>
      <c r="V177" s="94" t="s">
        <v>87</v>
      </c>
      <c r="W177" s="95">
        <f>INDEX(rngCarbonTaxDeterministic,MATCH($C177,'Commodity inputs and calcs'!$T$26:$T$77,0),MATCH($T177,'Commodity inputs and calcs'!$V$25:$X$25,0))</f>
        <v>8.1060000000000007E-2</v>
      </c>
      <c r="X177" s="95"/>
      <c r="Y177" s="94" t="s">
        <v>85</v>
      </c>
      <c r="Z177" s="96">
        <v>1</v>
      </c>
      <c r="AA177" s="147">
        <f t="shared" si="20"/>
        <v>43647</v>
      </c>
      <c r="AB177" s="147"/>
      <c r="AC177" s="94" t="s">
        <v>24</v>
      </c>
      <c r="AD177" s="94" t="s">
        <v>117</v>
      </c>
      <c r="AE177" s="94"/>
      <c r="AF177" s="97" t="str">
        <f t="shared" si="3"/>
        <v>Quarterly Fuel Prices_2021_Update</v>
      </c>
    </row>
    <row r="178" spans="1:32" x14ac:dyDescent="0.6">
      <c r="A178" s="90" t="str">
        <f>'Fuel adder inputs and calcs'!C175</f>
        <v>Gas</v>
      </c>
      <c r="B178" s="90" t="str">
        <f>'Fuel adder inputs and calcs'!D175</f>
        <v>NI</v>
      </c>
      <c r="C178" s="90" t="str">
        <f>'Fuel adder inputs and calcs'!E175&amp;'Fuel adder inputs and calcs'!F175</f>
        <v>2019Q4</v>
      </c>
      <c r="D178" s="90" t="str">
        <f>B178&amp;" "&amp;INDEX('Fixed inputs'!$D$76:$D$79,MATCH(A178,rngFuels,0))</f>
        <v>NI Gas</v>
      </c>
      <c r="E178" s="63"/>
      <c r="F178" s="139"/>
      <c r="G178" s="94" t="str">
        <f t="shared" si="21"/>
        <v>NI Gas</v>
      </c>
      <c r="H178" s="94" t="s">
        <v>22</v>
      </c>
      <c r="I178" s="95">
        <f ca="1">INDEX(rngFuelPricesDeterministic,MATCH($C178,'Commodity inputs and calcs'!$M$26:$M$77,0),MATCH($A178,'Commodity inputs and calcs'!$N$25:$Q$25,0))+'Fuel adder inputs and calcs'!Q175</f>
        <v>9.8868727291875071</v>
      </c>
      <c r="J178" s="95"/>
      <c r="K178" s="94" t="s">
        <v>23</v>
      </c>
      <c r="L178" s="96">
        <v>1</v>
      </c>
      <c r="M178" s="147">
        <f>INDEX('Fixed inputs'!$G$8:$G$59,MATCH(C178,'Fixed inputs'!$D$8:$D$59,0))</f>
        <v>43739</v>
      </c>
      <c r="N178" s="147"/>
      <c r="O178" s="94" t="s">
        <v>24</v>
      </c>
      <c r="P178" s="94" t="s">
        <v>117</v>
      </c>
      <c r="Q178" s="94"/>
      <c r="R178" s="97" t="str">
        <f t="shared" si="2"/>
        <v>Quarterly Fuel Prices_2021_Update</v>
      </c>
      <c r="T178" s="103" t="s">
        <v>60</v>
      </c>
      <c r="U178" s="94" t="s">
        <v>86</v>
      </c>
      <c r="V178" s="94" t="s">
        <v>87</v>
      </c>
      <c r="W178" s="95">
        <f>INDEX(rngCarbonTaxDeterministic,MATCH($C178,'Commodity inputs and calcs'!$T$26:$T$77,0),MATCH($T178,'Commodity inputs and calcs'!$V$25:$X$25,0))</f>
        <v>8.1060000000000007E-2</v>
      </c>
      <c r="X178" s="95"/>
      <c r="Y178" s="94" t="s">
        <v>85</v>
      </c>
      <c r="Z178" s="96">
        <v>1</v>
      </c>
      <c r="AA178" s="147">
        <f t="shared" si="20"/>
        <v>43739</v>
      </c>
      <c r="AB178" s="147"/>
      <c r="AC178" s="94" t="s">
        <v>24</v>
      </c>
      <c r="AD178" s="94" t="s">
        <v>117</v>
      </c>
      <c r="AE178" s="94"/>
      <c r="AF178" s="97" t="str">
        <f t="shared" si="3"/>
        <v>Quarterly Fuel Prices_2021_Update</v>
      </c>
    </row>
    <row r="179" spans="1:32" x14ac:dyDescent="0.6">
      <c r="A179" s="90" t="str">
        <f>'Fuel adder inputs and calcs'!C176</f>
        <v>Gas</v>
      </c>
      <c r="B179" s="90" t="str">
        <f>'Fuel adder inputs and calcs'!D176</f>
        <v>NI</v>
      </c>
      <c r="C179" s="90" t="str">
        <f>'Fuel adder inputs and calcs'!E176&amp;'Fuel adder inputs and calcs'!F176</f>
        <v>2020Q1</v>
      </c>
      <c r="D179" s="90" t="str">
        <f>B179&amp;" "&amp;INDEX('Fixed inputs'!$D$76:$D$79,MATCH(A179,rngFuels,0))</f>
        <v>NI Gas</v>
      </c>
      <c r="E179" s="63"/>
      <c r="F179" s="139"/>
      <c r="G179" s="94" t="str">
        <f t="shared" si="21"/>
        <v>NI Gas</v>
      </c>
      <c r="H179" s="94" t="s">
        <v>22</v>
      </c>
      <c r="I179" s="95">
        <f ca="1">INDEX(rngFuelPricesDeterministic,MATCH($C179,'Commodity inputs and calcs'!$M$26:$M$77,0),MATCH($A179,'Commodity inputs and calcs'!$N$25:$Q$25,0))+'Fuel adder inputs and calcs'!Q176</f>
        <v>14.707585698488757</v>
      </c>
      <c r="J179" s="95"/>
      <c r="K179" s="94" t="s">
        <v>23</v>
      </c>
      <c r="L179" s="96">
        <v>1</v>
      </c>
      <c r="M179" s="147">
        <f>INDEX('Fixed inputs'!$G$8:$G$59,MATCH(C179,'Fixed inputs'!$D$8:$D$59,0))</f>
        <v>43831</v>
      </c>
      <c r="N179" s="147"/>
      <c r="O179" s="94" t="s">
        <v>24</v>
      </c>
      <c r="P179" s="94" t="s">
        <v>117</v>
      </c>
      <c r="Q179" s="94"/>
      <c r="R179" s="97" t="str">
        <f t="shared" si="2"/>
        <v>Quarterly Fuel Prices_2021_Update</v>
      </c>
      <c r="T179" s="103" t="s">
        <v>60</v>
      </c>
      <c r="U179" s="94" t="s">
        <v>86</v>
      </c>
      <c r="V179" s="94" t="s">
        <v>87</v>
      </c>
      <c r="W179" s="95">
        <f>INDEX(rngCarbonTaxDeterministic,MATCH($C179,'Commodity inputs and calcs'!$T$26:$T$77,0),MATCH($T179,'Commodity inputs and calcs'!$V$25:$X$25,0))</f>
        <v>8.1060000000000007E-2</v>
      </c>
      <c r="X179" s="95"/>
      <c r="Y179" s="94" t="s">
        <v>85</v>
      </c>
      <c r="Z179" s="96">
        <v>1</v>
      </c>
      <c r="AA179" s="147">
        <f t="shared" si="20"/>
        <v>43831</v>
      </c>
      <c r="AB179" s="147"/>
      <c r="AC179" s="94" t="s">
        <v>24</v>
      </c>
      <c r="AD179" s="94" t="s">
        <v>117</v>
      </c>
      <c r="AE179" s="94"/>
      <c r="AF179" s="97" t="str">
        <f t="shared" si="3"/>
        <v>Quarterly Fuel Prices_2021_Update</v>
      </c>
    </row>
    <row r="180" spans="1:32" x14ac:dyDescent="0.6">
      <c r="A180" s="90" t="str">
        <f>'Fuel adder inputs and calcs'!C177</f>
        <v>Gas</v>
      </c>
      <c r="B180" s="90" t="str">
        <f>'Fuel adder inputs and calcs'!D177</f>
        <v>NI</v>
      </c>
      <c r="C180" s="90" t="str">
        <f>'Fuel adder inputs and calcs'!E177&amp;'Fuel adder inputs and calcs'!F177</f>
        <v>2020Q2</v>
      </c>
      <c r="D180" s="90" t="str">
        <f>B180&amp;" "&amp;INDEX('Fixed inputs'!$D$76:$D$79,MATCH(A180,rngFuels,0))</f>
        <v>NI Gas</v>
      </c>
      <c r="E180" s="63"/>
      <c r="F180" s="139"/>
      <c r="G180" s="94" t="str">
        <f t="shared" si="21"/>
        <v>NI Gas</v>
      </c>
      <c r="H180" s="94" t="s">
        <v>22</v>
      </c>
      <c r="I180" s="95">
        <f ca="1">INDEX(rngFuelPricesDeterministic,MATCH($C180,'Commodity inputs and calcs'!$M$26:$M$77,0),MATCH($A180,'Commodity inputs and calcs'!$N$25:$Q$25,0))+'Fuel adder inputs and calcs'!Q177</f>
        <v>9.1746211363277332</v>
      </c>
      <c r="J180" s="95"/>
      <c r="K180" s="94" t="s">
        <v>23</v>
      </c>
      <c r="L180" s="96">
        <v>1</v>
      </c>
      <c r="M180" s="147">
        <f>INDEX('Fixed inputs'!$G$8:$G$59,MATCH(C180,'Fixed inputs'!$D$8:$D$59,0))</f>
        <v>43922</v>
      </c>
      <c r="N180" s="147"/>
      <c r="O180" s="94" t="s">
        <v>24</v>
      </c>
      <c r="P180" s="94" t="s">
        <v>117</v>
      </c>
      <c r="Q180" s="94"/>
      <c r="R180" s="97" t="str">
        <f t="shared" si="2"/>
        <v>Quarterly Fuel Prices_2021_Update</v>
      </c>
      <c r="T180" s="103" t="s">
        <v>60</v>
      </c>
      <c r="U180" s="94" t="s">
        <v>86</v>
      </c>
      <c r="V180" s="94" t="s">
        <v>87</v>
      </c>
      <c r="W180" s="95">
        <f>INDEX(rngCarbonTaxDeterministic,MATCH($C180,'Commodity inputs and calcs'!$T$26:$T$77,0),MATCH($T180,'Commodity inputs and calcs'!$V$25:$X$25,0))</f>
        <v>8.1060000000000007E-2</v>
      </c>
      <c r="X180" s="95"/>
      <c r="Y180" s="94" t="s">
        <v>85</v>
      </c>
      <c r="Z180" s="96">
        <v>1</v>
      </c>
      <c r="AA180" s="147">
        <f t="shared" si="20"/>
        <v>43922</v>
      </c>
      <c r="AB180" s="147"/>
      <c r="AC180" s="94" t="s">
        <v>24</v>
      </c>
      <c r="AD180" s="94" t="s">
        <v>117</v>
      </c>
      <c r="AE180" s="94"/>
      <c r="AF180" s="97" t="str">
        <f t="shared" si="3"/>
        <v>Quarterly Fuel Prices_2021_Update</v>
      </c>
    </row>
    <row r="181" spans="1:32" x14ac:dyDescent="0.6">
      <c r="A181" s="90" t="str">
        <f>'Fuel adder inputs and calcs'!C178</f>
        <v>Gas</v>
      </c>
      <c r="B181" s="90" t="str">
        <f>'Fuel adder inputs and calcs'!D178</f>
        <v>NI</v>
      </c>
      <c r="C181" s="90" t="str">
        <f>'Fuel adder inputs and calcs'!E178&amp;'Fuel adder inputs and calcs'!F178</f>
        <v>2020Q3</v>
      </c>
      <c r="D181" s="90" t="str">
        <f>B181&amp;" "&amp;INDEX('Fixed inputs'!$D$76:$D$79,MATCH(A181,rngFuels,0))</f>
        <v>NI Gas</v>
      </c>
      <c r="E181" s="63"/>
      <c r="F181" s="139"/>
      <c r="G181" s="94" t="str">
        <f t="shared" si="21"/>
        <v>NI Gas</v>
      </c>
      <c r="H181" s="94" t="s">
        <v>22</v>
      </c>
      <c r="I181" s="95">
        <f ca="1">INDEX(rngFuelPricesDeterministic,MATCH($C181,'Commodity inputs and calcs'!$M$26:$M$77,0),MATCH($A181,'Commodity inputs and calcs'!$N$25:$Q$25,0))+'Fuel adder inputs and calcs'!Q178</f>
        <v>8.8972818703596435</v>
      </c>
      <c r="J181" s="95"/>
      <c r="K181" s="94" t="s">
        <v>23</v>
      </c>
      <c r="L181" s="96">
        <v>1</v>
      </c>
      <c r="M181" s="147">
        <f>INDEX('Fixed inputs'!$G$8:$G$59,MATCH(C181,'Fixed inputs'!$D$8:$D$59,0))</f>
        <v>44013</v>
      </c>
      <c r="N181" s="147"/>
      <c r="O181" s="94" t="s">
        <v>24</v>
      </c>
      <c r="P181" s="94" t="s">
        <v>117</v>
      </c>
      <c r="Q181" s="94"/>
      <c r="R181" s="97" t="str">
        <f t="shared" si="2"/>
        <v>Quarterly Fuel Prices_2021_Update</v>
      </c>
      <c r="T181" s="103" t="s">
        <v>60</v>
      </c>
      <c r="U181" s="94" t="s">
        <v>86</v>
      </c>
      <c r="V181" s="94" t="s">
        <v>87</v>
      </c>
      <c r="W181" s="95">
        <f>INDEX(rngCarbonTaxDeterministic,MATCH($C181,'Commodity inputs and calcs'!$T$26:$T$77,0),MATCH($T181,'Commodity inputs and calcs'!$V$25:$X$25,0))</f>
        <v>8.1060000000000007E-2</v>
      </c>
      <c r="X181" s="95"/>
      <c r="Y181" s="94" t="s">
        <v>85</v>
      </c>
      <c r="Z181" s="96">
        <v>1</v>
      </c>
      <c r="AA181" s="147">
        <f t="shared" si="20"/>
        <v>44013</v>
      </c>
      <c r="AB181" s="147"/>
      <c r="AC181" s="94" t="s">
        <v>24</v>
      </c>
      <c r="AD181" s="94" t="s">
        <v>117</v>
      </c>
      <c r="AE181" s="94"/>
      <c r="AF181" s="97" t="str">
        <f t="shared" si="3"/>
        <v>Quarterly Fuel Prices_2021_Update</v>
      </c>
    </row>
    <row r="182" spans="1:32" x14ac:dyDescent="0.6">
      <c r="A182" s="90" t="str">
        <f>'Fuel adder inputs and calcs'!C179</f>
        <v>Gas</v>
      </c>
      <c r="B182" s="90" t="str">
        <f>'Fuel adder inputs and calcs'!D179</f>
        <v>NI</v>
      </c>
      <c r="C182" s="90" t="str">
        <f>'Fuel adder inputs and calcs'!E179&amp;'Fuel adder inputs and calcs'!F179</f>
        <v>2020Q4</v>
      </c>
      <c r="D182" s="90" t="str">
        <f>B182&amp;" "&amp;INDEX('Fixed inputs'!$D$76:$D$79,MATCH(A182,rngFuels,0))</f>
        <v>NI Gas</v>
      </c>
      <c r="E182" s="63"/>
      <c r="F182" s="139"/>
      <c r="G182" s="94" t="str">
        <f t="shared" si="21"/>
        <v>NI Gas</v>
      </c>
      <c r="H182" s="94" t="s">
        <v>22</v>
      </c>
      <c r="I182" s="95">
        <f ca="1">INDEX(rngFuelPricesDeterministic,MATCH($C182,'Commodity inputs and calcs'!$M$26:$M$77,0),MATCH($A182,'Commodity inputs and calcs'!$N$25:$Q$25,0))+'Fuel adder inputs and calcs'!Q179</f>
        <v>9.8868727291875071</v>
      </c>
      <c r="J182" s="95"/>
      <c r="K182" s="94" t="s">
        <v>23</v>
      </c>
      <c r="L182" s="96">
        <v>1</v>
      </c>
      <c r="M182" s="147">
        <f>INDEX('Fixed inputs'!$G$8:$G$59,MATCH(C182,'Fixed inputs'!$D$8:$D$59,0))</f>
        <v>44105</v>
      </c>
      <c r="N182" s="147"/>
      <c r="O182" s="94" t="s">
        <v>24</v>
      </c>
      <c r="P182" s="94" t="s">
        <v>117</v>
      </c>
      <c r="Q182" s="94"/>
      <c r="R182" s="97" t="str">
        <f t="shared" si="2"/>
        <v>Quarterly Fuel Prices_2021_Update</v>
      </c>
      <c r="T182" s="103" t="s">
        <v>60</v>
      </c>
      <c r="U182" s="94" t="s">
        <v>86</v>
      </c>
      <c r="V182" s="94" t="s">
        <v>87</v>
      </c>
      <c r="W182" s="95">
        <f>INDEX(rngCarbonTaxDeterministic,MATCH($C182,'Commodity inputs and calcs'!$T$26:$T$77,0),MATCH($T182,'Commodity inputs and calcs'!$V$25:$X$25,0))</f>
        <v>8.1060000000000007E-2</v>
      </c>
      <c r="X182" s="95"/>
      <c r="Y182" s="94" t="s">
        <v>85</v>
      </c>
      <c r="Z182" s="96">
        <v>1</v>
      </c>
      <c r="AA182" s="147">
        <f t="shared" si="20"/>
        <v>44105</v>
      </c>
      <c r="AB182" s="147"/>
      <c r="AC182" s="94" t="s">
        <v>24</v>
      </c>
      <c r="AD182" s="94" t="s">
        <v>117</v>
      </c>
      <c r="AE182" s="94"/>
      <c r="AF182" s="97" t="str">
        <f t="shared" si="3"/>
        <v>Quarterly Fuel Prices_2021_Update</v>
      </c>
    </row>
    <row r="183" spans="1:32" x14ac:dyDescent="0.6">
      <c r="A183" s="90" t="str">
        <f>'Fuel adder inputs and calcs'!C180</f>
        <v>Gas</v>
      </c>
      <c r="B183" s="90" t="str">
        <f>'Fuel adder inputs and calcs'!D180</f>
        <v>NI</v>
      </c>
      <c r="C183" s="90" t="str">
        <f>'Fuel adder inputs and calcs'!E180&amp;'Fuel adder inputs and calcs'!F180</f>
        <v>2021Q1</v>
      </c>
      <c r="D183" s="90" t="str">
        <f>B183&amp;" "&amp;INDEX('Fixed inputs'!$D$76:$D$79,MATCH(A183,rngFuels,0))</f>
        <v>NI Gas</v>
      </c>
      <c r="E183" s="63"/>
      <c r="F183" s="139"/>
      <c r="G183" s="94" t="str">
        <f t="shared" si="21"/>
        <v>NI Gas</v>
      </c>
      <c r="H183" s="94" t="s">
        <v>22</v>
      </c>
      <c r="I183" s="95">
        <f ca="1">INDEX(rngFuelPricesDeterministic,MATCH($C183,'Commodity inputs and calcs'!$M$26:$M$77,0),MATCH($A183,'Commodity inputs and calcs'!$N$25:$Q$25,0))+'Fuel adder inputs and calcs'!Q180</f>
        <v>14.707585698488757</v>
      </c>
      <c r="J183" s="95"/>
      <c r="K183" s="94" t="s">
        <v>23</v>
      </c>
      <c r="L183" s="96">
        <v>1</v>
      </c>
      <c r="M183" s="147">
        <f>INDEX('Fixed inputs'!$G$8:$G$59,MATCH(C183,'Fixed inputs'!$D$8:$D$59,0))</f>
        <v>44197</v>
      </c>
      <c r="N183" s="147"/>
      <c r="O183" s="94" t="s">
        <v>24</v>
      </c>
      <c r="P183" s="94" t="s">
        <v>117</v>
      </c>
      <c r="Q183" s="94"/>
      <c r="R183" s="97" t="str">
        <f t="shared" si="2"/>
        <v>Quarterly Fuel Prices_2021_Update</v>
      </c>
      <c r="T183" s="103" t="s">
        <v>60</v>
      </c>
      <c r="U183" s="94" t="s">
        <v>86</v>
      </c>
      <c r="V183" s="94" t="s">
        <v>87</v>
      </c>
      <c r="W183" s="95">
        <f>INDEX(rngCarbonTaxDeterministic,MATCH($C183,'Commodity inputs and calcs'!$T$26:$T$77,0),MATCH($T183,'Commodity inputs and calcs'!$V$25:$X$25,0))</f>
        <v>8.4059999999999996E-2</v>
      </c>
      <c r="X183" s="95"/>
      <c r="Y183" s="94" t="s">
        <v>85</v>
      </c>
      <c r="Z183" s="96">
        <v>1</v>
      </c>
      <c r="AA183" s="147">
        <f t="shared" si="20"/>
        <v>44197</v>
      </c>
      <c r="AB183" s="147"/>
      <c r="AC183" s="94" t="s">
        <v>24</v>
      </c>
      <c r="AD183" s="94" t="s">
        <v>117</v>
      </c>
      <c r="AE183" s="94"/>
      <c r="AF183" s="97" t="str">
        <f t="shared" si="3"/>
        <v>Quarterly Fuel Prices_2021_Update</v>
      </c>
    </row>
    <row r="184" spans="1:32" x14ac:dyDescent="0.6">
      <c r="A184" s="90" t="str">
        <f>'Fuel adder inputs and calcs'!C181</f>
        <v>Gas</v>
      </c>
      <c r="B184" s="90" t="str">
        <f>'Fuel adder inputs and calcs'!D181</f>
        <v>NI</v>
      </c>
      <c r="C184" s="90" t="str">
        <f>'Fuel adder inputs and calcs'!E181&amp;'Fuel adder inputs and calcs'!F181</f>
        <v>2021Q2</v>
      </c>
      <c r="D184" s="90" t="str">
        <f>B184&amp;" "&amp;INDEX('Fixed inputs'!$D$76:$D$79,MATCH(A184,rngFuels,0))</f>
        <v>NI Gas</v>
      </c>
      <c r="E184" s="63"/>
      <c r="F184" s="139"/>
      <c r="G184" s="94" t="str">
        <f t="shared" si="21"/>
        <v>NI Gas</v>
      </c>
      <c r="H184" s="94" t="s">
        <v>22</v>
      </c>
      <c r="I184" s="95">
        <f ca="1">INDEX(rngFuelPricesDeterministic,MATCH($C184,'Commodity inputs and calcs'!$M$26:$M$77,0),MATCH($A184,'Commodity inputs and calcs'!$N$25:$Q$25,0))+'Fuel adder inputs and calcs'!Q181</f>
        <v>9.1746211363277332</v>
      </c>
      <c r="J184" s="95"/>
      <c r="K184" s="94" t="s">
        <v>23</v>
      </c>
      <c r="L184" s="96">
        <v>1</v>
      </c>
      <c r="M184" s="147">
        <f>INDEX('Fixed inputs'!$G$8:$G$59,MATCH(C184,'Fixed inputs'!$D$8:$D$59,0))</f>
        <v>44287</v>
      </c>
      <c r="N184" s="147"/>
      <c r="O184" s="94" t="s">
        <v>24</v>
      </c>
      <c r="P184" s="94" t="s">
        <v>117</v>
      </c>
      <c r="Q184" s="94"/>
      <c r="R184" s="97" t="str">
        <f t="shared" si="2"/>
        <v>Quarterly Fuel Prices_2021_Update</v>
      </c>
      <c r="T184" s="103" t="s">
        <v>60</v>
      </c>
      <c r="U184" s="94" t="s">
        <v>86</v>
      </c>
      <c r="V184" s="94" t="s">
        <v>87</v>
      </c>
      <c r="W184" s="95">
        <f>INDEX(rngCarbonTaxDeterministic,MATCH($C184,'Commodity inputs and calcs'!$T$26:$T$77,0),MATCH($T184,'Commodity inputs and calcs'!$V$25:$X$25,0))</f>
        <v>8.4059999999999996E-2</v>
      </c>
      <c r="X184" s="95"/>
      <c r="Y184" s="94" t="s">
        <v>85</v>
      </c>
      <c r="Z184" s="96">
        <v>1</v>
      </c>
      <c r="AA184" s="147">
        <f t="shared" si="20"/>
        <v>44287</v>
      </c>
      <c r="AB184" s="147"/>
      <c r="AC184" s="94" t="s">
        <v>24</v>
      </c>
      <c r="AD184" s="94" t="s">
        <v>117</v>
      </c>
      <c r="AE184" s="94"/>
      <c r="AF184" s="97" t="str">
        <f t="shared" si="3"/>
        <v>Quarterly Fuel Prices_2021_Update</v>
      </c>
    </row>
    <row r="185" spans="1:32" x14ac:dyDescent="0.6">
      <c r="A185" s="90" t="str">
        <f>'Fuel adder inputs and calcs'!C182</f>
        <v>Gas</v>
      </c>
      <c r="B185" s="90" t="str">
        <f>'Fuel adder inputs and calcs'!D182</f>
        <v>NI</v>
      </c>
      <c r="C185" s="90" t="str">
        <f>'Fuel adder inputs and calcs'!E182&amp;'Fuel adder inputs and calcs'!F182</f>
        <v>2021Q3</v>
      </c>
      <c r="D185" s="90" t="str">
        <f>B185&amp;" "&amp;INDEX('Fixed inputs'!$D$76:$D$79,MATCH(A185,rngFuels,0))</f>
        <v>NI Gas</v>
      </c>
      <c r="E185" s="63"/>
      <c r="F185" s="139"/>
      <c r="G185" s="94" t="str">
        <f t="shared" si="21"/>
        <v>NI Gas</v>
      </c>
      <c r="H185" s="94" t="s">
        <v>22</v>
      </c>
      <c r="I185" s="95">
        <f ca="1">INDEX(rngFuelPricesDeterministic,MATCH($C185,'Commodity inputs and calcs'!$M$26:$M$77,0),MATCH($A185,'Commodity inputs and calcs'!$N$25:$Q$25,0))+'Fuel adder inputs and calcs'!Q182</f>
        <v>8.8972818703596435</v>
      </c>
      <c r="J185" s="95"/>
      <c r="K185" s="94" t="s">
        <v>23</v>
      </c>
      <c r="L185" s="96">
        <v>1</v>
      </c>
      <c r="M185" s="147">
        <f>INDEX('Fixed inputs'!$G$8:$G$59,MATCH(C185,'Fixed inputs'!$D$8:$D$59,0))</f>
        <v>44378</v>
      </c>
      <c r="N185" s="147"/>
      <c r="O185" s="94" t="s">
        <v>24</v>
      </c>
      <c r="P185" s="94" t="s">
        <v>117</v>
      </c>
      <c r="Q185" s="94"/>
      <c r="R185" s="97" t="str">
        <f t="shared" si="2"/>
        <v>Quarterly Fuel Prices_2021_Update</v>
      </c>
      <c r="T185" s="103" t="s">
        <v>60</v>
      </c>
      <c r="U185" s="94" t="s">
        <v>86</v>
      </c>
      <c r="V185" s="94" t="s">
        <v>87</v>
      </c>
      <c r="W185" s="95">
        <f>INDEX(rngCarbonTaxDeterministic,MATCH($C185,'Commodity inputs and calcs'!$T$26:$T$77,0),MATCH($T185,'Commodity inputs and calcs'!$V$25:$X$25,0))</f>
        <v>8.4059999999999996E-2</v>
      </c>
      <c r="X185" s="95"/>
      <c r="Y185" s="94" t="s">
        <v>85</v>
      </c>
      <c r="Z185" s="96">
        <v>1</v>
      </c>
      <c r="AA185" s="147">
        <f t="shared" si="20"/>
        <v>44378</v>
      </c>
      <c r="AB185" s="147"/>
      <c r="AC185" s="94" t="s">
        <v>24</v>
      </c>
      <c r="AD185" s="94" t="s">
        <v>117</v>
      </c>
      <c r="AE185" s="94"/>
      <c r="AF185" s="97" t="str">
        <f t="shared" si="3"/>
        <v>Quarterly Fuel Prices_2021_Update</v>
      </c>
    </row>
    <row r="186" spans="1:32" x14ac:dyDescent="0.6">
      <c r="A186" s="90" t="str">
        <f>'Fuel adder inputs and calcs'!C183</f>
        <v>Gas</v>
      </c>
      <c r="B186" s="90" t="str">
        <f>'Fuel adder inputs and calcs'!D183</f>
        <v>NI</v>
      </c>
      <c r="C186" s="90" t="str">
        <f>'Fuel adder inputs and calcs'!E183&amp;'Fuel adder inputs and calcs'!F183</f>
        <v>2021Q4</v>
      </c>
      <c r="D186" s="90" t="str">
        <f>B186&amp;" "&amp;INDEX('Fixed inputs'!$D$76:$D$79,MATCH(A186,rngFuels,0))</f>
        <v>NI Gas</v>
      </c>
      <c r="E186" s="63"/>
      <c r="F186" s="139"/>
      <c r="G186" s="94" t="str">
        <f t="shared" si="21"/>
        <v>NI Gas</v>
      </c>
      <c r="H186" s="94" t="s">
        <v>22</v>
      </c>
      <c r="I186" s="95">
        <f ca="1">INDEX(rngFuelPricesDeterministic,MATCH($C186,'Commodity inputs and calcs'!$M$26:$M$77,0),MATCH($A186,'Commodity inputs and calcs'!$N$25:$Q$25,0))+'Fuel adder inputs and calcs'!Q183</f>
        <v>9.8868727291875071</v>
      </c>
      <c r="J186" s="95"/>
      <c r="K186" s="94" t="s">
        <v>23</v>
      </c>
      <c r="L186" s="96">
        <v>1</v>
      </c>
      <c r="M186" s="147">
        <f>INDEX('Fixed inputs'!$G$8:$G$59,MATCH(C186,'Fixed inputs'!$D$8:$D$59,0))</f>
        <v>44470</v>
      </c>
      <c r="N186" s="147"/>
      <c r="O186" s="94" t="s">
        <v>24</v>
      </c>
      <c r="P186" s="94" t="s">
        <v>117</v>
      </c>
      <c r="Q186" s="94"/>
      <c r="R186" s="97" t="str">
        <f t="shared" si="2"/>
        <v>Quarterly Fuel Prices_2021_Update</v>
      </c>
      <c r="T186" s="103" t="s">
        <v>60</v>
      </c>
      <c r="U186" s="94" t="s">
        <v>86</v>
      </c>
      <c r="V186" s="94" t="s">
        <v>87</v>
      </c>
      <c r="W186" s="95">
        <f>INDEX(rngCarbonTaxDeterministic,MATCH($C186,'Commodity inputs and calcs'!$T$26:$T$77,0),MATCH($T186,'Commodity inputs and calcs'!$V$25:$X$25,0))</f>
        <v>8.4059999999999996E-2</v>
      </c>
      <c r="X186" s="95"/>
      <c r="Y186" s="94" t="s">
        <v>85</v>
      </c>
      <c r="Z186" s="96">
        <v>1</v>
      </c>
      <c r="AA186" s="147">
        <f t="shared" si="20"/>
        <v>44470</v>
      </c>
      <c r="AB186" s="147"/>
      <c r="AC186" s="94" t="s">
        <v>24</v>
      </c>
      <c r="AD186" s="94" t="s">
        <v>117</v>
      </c>
      <c r="AE186" s="94"/>
      <c r="AF186" s="97" t="str">
        <f t="shared" si="3"/>
        <v>Quarterly Fuel Prices_2021_Update</v>
      </c>
    </row>
    <row r="187" spans="1:32" x14ac:dyDescent="0.6">
      <c r="A187" s="90" t="str">
        <f>'Fuel adder inputs and calcs'!C184</f>
        <v>Gas</v>
      </c>
      <c r="B187" s="90" t="str">
        <f>'Fuel adder inputs and calcs'!D184</f>
        <v>NI</v>
      </c>
      <c r="C187" s="90" t="str">
        <f>'Fuel adder inputs and calcs'!E184&amp;'Fuel adder inputs and calcs'!F184</f>
        <v>2022Q1</v>
      </c>
      <c r="D187" s="90" t="str">
        <f>B187&amp;" "&amp;INDEX('Fixed inputs'!$D$76:$D$79,MATCH(A187,rngFuels,0))</f>
        <v>NI Gas</v>
      </c>
      <c r="E187" s="63"/>
      <c r="F187" s="139"/>
      <c r="G187" s="94" t="str">
        <f t="shared" si="21"/>
        <v>NI Gas</v>
      </c>
      <c r="H187" s="94" t="s">
        <v>22</v>
      </c>
      <c r="I187" s="95">
        <f ca="1">INDEX(rngFuelPricesDeterministic,MATCH($C187,'Commodity inputs and calcs'!$M$26:$M$77,0),MATCH($A187,'Commodity inputs and calcs'!$N$25:$Q$25,0))+'Fuel adder inputs and calcs'!Q184</f>
        <v>14.707585698488757</v>
      </c>
      <c r="J187" s="95"/>
      <c r="K187" s="94" t="s">
        <v>23</v>
      </c>
      <c r="L187" s="96">
        <v>1</v>
      </c>
      <c r="M187" s="147">
        <f>INDEX('Fixed inputs'!$G$8:$G$59,MATCH(C187,'Fixed inputs'!$D$8:$D$59,0))</f>
        <v>44562</v>
      </c>
      <c r="N187" s="147"/>
      <c r="O187" s="94" t="s">
        <v>24</v>
      </c>
      <c r="P187" s="94" t="s">
        <v>117</v>
      </c>
      <c r="Q187" s="94"/>
      <c r="R187" s="97" t="str">
        <f t="shared" si="2"/>
        <v>Quarterly Fuel Prices_2021_Update</v>
      </c>
      <c r="T187" s="103" t="s">
        <v>60</v>
      </c>
      <c r="U187" s="94" t="s">
        <v>86</v>
      </c>
      <c r="V187" s="94" t="s">
        <v>87</v>
      </c>
      <c r="W187" s="95">
        <f>INDEX(rngCarbonTaxDeterministic,MATCH($C187,'Commodity inputs and calcs'!$T$26:$T$77,0),MATCH($T187,'Commodity inputs and calcs'!$V$25:$X$25,0))</f>
        <v>8.4059999999999996E-2</v>
      </c>
      <c r="X187" s="95"/>
      <c r="Y187" s="94" t="s">
        <v>85</v>
      </c>
      <c r="Z187" s="96">
        <v>1</v>
      </c>
      <c r="AA187" s="147">
        <f t="shared" si="20"/>
        <v>44562</v>
      </c>
      <c r="AB187" s="147"/>
      <c r="AC187" s="94" t="s">
        <v>24</v>
      </c>
      <c r="AD187" s="94" t="s">
        <v>117</v>
      </c>
      <c r="AE187" s="94"/>
      <c r="AF187" s="97" t="str">
        <f t="shared" si="3"/>
        <v>Quarterly Fuel Prices_2021_Update</v>
      </c>
    </row>
    <row r="188" spans="1:32" x14ac:dyDescent="0.6">
      <c r="A188" s="90" t="str">
        <f>'Fuel adder inputs and calcs'!C185</f>
        <v>Gas</v>
      </c>
      <c r="B188" s="90" t="str">
        <f>'Fuel adder inputs and calcs'!D185</f>
        <v>NI</v>
      </c>
      <c r="C188" s="90" t="str">
        <f>'Fuel adder inputs and calcs'!E185&amp;'Fuel adder inputs and calcs'!F185</f>
        <v>2022Q2</v>
      </c>
      <c r="D188" s="90" t="str">
        <f>B188&amp;" "&amp;INDEX('Fixed inputs'!$D$76:$D$79,MATCH(A188,rngFuels,0))</f>
        <v>NI Gas</v>
      </c>
      <c r="E188" s="63"/>
      <c r="F188" s="139"/>
      <c r="G188" s="94" t="str">
        <f t="shared" si="21"/>
        <v>NI Gas</v>
      </c>
      <c r="H188" s="94" t="s">
        <v>22</v>
      </c>
      <c r="I188" s="95">
        <f ca="1">INDEX(rngFuelPricesDeterministic,MATCH($C188,'Commodity inputs and calcs'!$M$26:$M$77,0),MATCH($A188,'Commodity inputs and calcs'!$N$25:$Q$25,0))+'Fuel adder inputs and calcs'!Q185</f>
        <v>9.1746211363277332</v>
      </c>
      <c r="J188" s="95"/>
      <c r="K188" s="94" t="s">
        <v>23</v>
      </c>
      <c r="L188" s="96">
        <v>1</v>
      </c>
      <c r="M188" s="147">
        <f>INDEX('Fixed inputs'!$G$8:$G$59,MATCH(C188,'Fixed inputs'!$D$8:$D$59,0))</f>
        <v>44652</v>
      </c>
      <c r="N188" s="147"/>
      <c r="O188" s="94" t="s">
        <v>24</v>
      </c>
      <c r="P188" s="94" t="s">
        <v>117</v>
      </c>
      <c r="Q188" s="94"/>
      <c r="R188" s="97" t="str">
        <f t="shared" si="2"/>
        <v>Quarterly Fuel Prices_2021_Update</v>
      </c>
      <c r="T188" s="103" t="s">
        <v>60</v>
      </c>
      <c r="U188" s="94" t="s">
        <v>86</v>
      </c>
      <c r="V188" s="94" t="s">
        <v>87</v>
      </c>
      <c r="W188" s="95">
        <f>INDEX(rngCarbonTaxDeterministic,MATCH($C188,'Commodity inputs and calcs'!$T$26:$T$77,0),MATCH($T188,'Commodity inputs and calcs'!$V$25:$X$25,0))</f>
        <v>8.4059999999999996E-2</v>
      </c>
      <c r="X188" s="95"/>
      <c r="Y188" s="94" t="s">
        <v>85</v>
      </c>
      <c r="Z188" s="96">
        <v>1</v>
      </c>
      <c r="AA188" s="147">
        <f t="shared" si="20"/>
        <v>44652</v>
      </c>
      <c r="AB188" s="147"/>
      <c r="AC188" s="94" t="s">
        <v>24</v>
      </c>
      <c r="AD188" s="94" t="s">
        <v>117</v>
      </c>
      <c r="AE188" s="94"/>
      <c r="AF188" s="97" t="str">
        <f t="shared" si="3"/>
        <v>Quarterly Fuel Prices_2021_Update</v>
      </c>
    </row>
    <row r="189" spans="1:32" x14ac:dyDescent="0.6">
      <c r="A189" s="90" t="str">
        <f>'Fuel adder inputs and calcs'!C186</f>
        <v>Gas</v>
      </c>
      <c r="B189" s="90" t="str">
        <f>'Fuel adder inputs and calcs'!D186</f>
        <v>NI</v>
      </c>
      <c r="C189" s="90" t="str">
        <f>'Fuel adder inputs and calcs'!E186&amp;'Fuel adder inputs and calcs'!F186</f>
        <v>2022Q3</v>
      </c>
      <c r="D189" s="90" t="str">
        <f>B189&amp;" "&amp;INDEX('Fixed inputs'!$D$76:$D$79,MATCH(A189,rngFuels,0))</f>
        <v>NI Gas</v>
      </c>
      <c r="E189" s="63"/>
      <c r="F189" s="139"/>
      <c r="G189" s="94" t="str">
        <f t="shared" si="21"/>
        <v>NI Gas</v>
      </c>
      <c r="H189" s="94" t="s">
        <v>22</v>
      </c>
      <c r="I189" s="95">
        <f ca="1">INDEX(rngFuelPricesDeterministic,MATCH($C189,'Commodity inputs and calcs'!$M$26:$M$77,0),MATCH($A189,'Commodity inputs and calcs'!$N$25:$Q$25,0))+'Fuel adder inputs and calcs'!Q186</f>
        <v>8.8972818703596435</v>
      </c>
      <c r="J189" s="95"/>
      <c r="K189" s="94" t="s">
        <v>23</v>
      </c>
      <c r="L189" s="96">
        <v>1</v>
      </c>
      <c r="M189" s="147">
        <f>INDEX('Fixed inputs'!$G$8:$G$59,MATCH(C189,'Fixed inputs'!$D$8:$D$59,0))</f>
        <v>44743</v>
      </c>
      <c r="N189" s="147"/>
      <c r="O189" s="94" t="s">
        <v>24</v>
      </c>
      <c r="P189" s="94" t="s">
        <v>117</v>
      </c>
      <c r="Q189" s="94"/>
      <c r="R189" s="97" t="str">
        <f t="shared" si="2"/>
        <v>Quarterly Fuel Prices_2021_Update</v>
      </c>
      <c r="T189" s="103" t="s">
        <v>60</v>
      </c>
      <c r="U189" s="94" t="s">
        <v>86</v>
      </c>
      <c r="V189" s="94" t="s">
        <v>87</v>
      </c>
      <c r="W189" s="95">
        <f>INDEX(rngCarbonTaxDeterministic,MATCH($C189,'Commodity inputs and calcs'!$T$26:$T$77,0),MATCH($T189,'Commodity inputs and calcs'!$V$25:$X$25,0))</f>
        <v>8.4059999999999996E-2</v>
      </c>
      <c r="X189" s="95"/>
      <c r="Y189" s="94" t="s">
        <v>85</v>
      </c>
      <c r="Z189" s="96">
        <v>1</v>
      </c>
      <c r="AA189" s="147">
        <f t="shared" si="20"/>
        <v>44743</v>
      </c>
      <c r="AB189" s="147"/>
      <c r="AC189" s="94" t="s">
        <v>24</v>
      </c>
      <c r="AD189" s="94" t="s">
        <v>117</v>
      </c>
      <c r="AE189" s="94"/>
      <c r="AF189" s="97" t="str">
        <f t="shared" si="3"/>
        <v>Quarterly Fuel Prices_2021_Update</v>
      </c>
    </row>
    <row r="190" spans="1:32" x14ac:dyDescent="0.6">
      <c r="A190" s="90" t="str">
        <f>'Fuel adder inputs and calcs'!C187</f>
        <v>Gas</v>
      </c>
      <c r="B190" s="90" t="str">
        <f>'Fuel adder inputs and calcs'!D187</f>
        <v>NI</v>
      </c>
      <c r="C190" s="90" t="str">
        <f>'Fuel adder inputs and calcs'!E187&amp;'Fuel adder inputs and calcs'!F187</f>
        <v>2022Q4</v>
      </c>
      <c r="D190" s="90" t="str">
        <f>B190&amp;" "&amp;INDEX('Fixed inputs'!$D$76:$D$79,MATCH(A190,rngFuels,0))</f>
        <v>NI Gas</v>
      </c>
      <c r="E190" s="63"/>
      <c r="F190" s="139"/>
      <c r="G190" s="94" t="str">
        <f t="shared" si="21"/>
        <v>NI Gas</v>
      </c>
      <c r="H190" s="94" t="s">
        <v>22</v>
      </c>
      <c r="I190" s="95">
        <f ca="1">INDEX(rngFuelPricesDeterministic,MATCH($C190,'Commodity inputs and calcs'!$M$26:$M$77,0),MATCH($A190,'Commodity inputs and calcs'!$N$25:$Q$25,0))+'Fuel adder inputs and calcs'!Q187</f>
        <v>9.8868727291875071</v>
      </c>
      <c r="J190" s="95"/>
      <c r="K190" s="94" t="s">
        <v>23</v>
      </c>
      <c r="L190" s="96">
        <v>1</v>
      </c>
      <c r="M190" s="147">
        <f>INDEX('Fixed inputs'!$G$8:$G$59,MATCH(C190,'Fixed inputs'!$D$8:$D$59,0))</f>
        <v>44835</v>
      </c>
      <c r="N190" s="147"/>
      <c r="O190" s="94" t="s">
        <v>24</v>
      </c>
      <c r="P190" s="94" t="s">
        <v>117</v>
      </c>
      <c r="Q190" s="94"/>
      <c r="R190" s="97" t="str">
        <f t="shared" si="2"/>
        <v>Quarterly Fuel Prices_2021_Update</v>
      </c>
      <c r="T190" s="103" t="s">
        <v>60</v>
      </c>
      <c r="U190" s="94" t="s">
        <v>86</v>
      </c>
      <c r="V190" s="94" t="s">
        <v>87</v>
      </c>
      <c r="W190" s="95">
        <f>INDEX(rngCarbonTaxDeterministic,MATCH($C190,'Commodity inputs and calcs'!$T$26:$T$77,0),MATCH($T190,'Commodity inputs and calcs'!$V$25:$X$25,0))</f>
        <v>8.4059999999999996E-2</v>
      </c>
      <c r="X190" s="95"/>
      <c r="Y190" s="94" t="s">
        <v>85</v>
      </c>
      <c r="Z190" s="96">
        <v>1</v>
      </c>
      <c r="AA190" s="147">
        <f t="shared" si="20"/>
        <v>44835</v>
      </c>
      <c r="AB190" s="147"/>
      <c r="AC190" s="94" t="s">
        <v>24</v>
      </c>
      <c r="AD190" s="94" t="s">
        <v>117</v>
      </c>
      <c r="AE190" s="94"/>
      <c r="AF190" s="97" t="str">
        <f t="shared" si="3"/>
        <v>Quarterly Fuel Prices_2021_Update</v>
      </c>
    </row>
    <row r="191" spans="1:32" x14ac:dyDescent="0.6">
      <c r="A191" s="90" t="str">
        <f>'Fuel adder inputs and calcs'!C188</f>
        <v>Gas</v>
      </c>
      <c r="B191" s="90" t="str">
        <f>'Fuel adder inputs and calcs'!D188</f>
        <v>NI</v>
      </c>
      <c r="C191" s="90" t="str">
        <f>'Fuel adder inputs and calcs'!E188&amp;'Fuel adder inputs and calcs'!F188</f>
        <v>2023Q1</v>
      </c>
      <c r="D191" s="90" t="str">
        <f>B191&amp;" "&amp;INDEX('Fixed inputs'!$D$76:$D$79,MATCH(A191,rngFuels,0))</f>
        <v>NI Gas</v>
      </c>
      <c r="E191" s="63"/>
      <c r="F191" s="139"/>
      <c r="G191" s="94" t="str">
        <f t="shared" si="21"/>
        <v>NI Gas</v>
      </c>
      <c r="H191" s="94" t="s">
        <v>22</v>
      </c>
      <c r="I191" s="95">
        <f ca="1">INDEX(rngFuelPricesDeterministic,MATCH($C191,'Commodity inputs and calcs'!$M$26:$M$77,0),MATCH($A191,'Commodity inputs and calcs'!$N$25:$Q$25,0))+'Fuel adder inputs and calcs'!Q188</f>
        <v>14.707585698488757</v>
      </c>
      <c r="J191" s="95"/>
      <c r="K191" s="94" t="s">
        <v>23</v>
      </c>
      <c r="L191" s="96">
        <v>1</v>
      </c>
      <c r="M191" s="147">
        <f>INDEX('Fixed inputs'!$G$8:$G$59,MATCH(C191,'Fixed inputs'!$D$8:$D$59,0))</f>
        <v>44927</v>
      </c>
      <c r="N191" s="147"/>
      <c r="O191" s="94" t="s">
        <v>24</v>
      </c>
      <c r="P191" s="94" t="s">
        <v>117</v>
      </c>
      <c r="Q191" s="94"/>
      <c r="R191" s="97" t="str">
        <f t="shared" si="2"/>
        <v>Quarterly Fuel Prices_2021_Update</v>
      </c>
      <c r="T191" s="103" t="s">
        <v>60</v>
      </c>
      <c r="U191" s="94" t="s">
        <v>86</v>
      </c>
      <c r="V191" s="94" t="s">
        <v>87</v>
      </c>
      <c r="W191" s="95">
        <f>INDEX(rngCarbonTaxDeterministic,MATCH($C191,'Commodity inputs and calcs'!$T$26:$T$77,0),MATCH($T191,'Commodity inputs and calcs'!$V$25:$X$25,0))</f>
        <v>8.4059999999999996E-2</v>
      </c>
      <c r="X191" s="95"/>
      <c r="Y191" s="94" t="s">
        <v>85</v>
      </c>
      <c r="Z191" s="96">
        <v>1</v>
      </c>
      <c r="AA191" s="147">
        <f t="shared" si="20"/>
        <v>44927</v>
      </c>
      <c r="AB191" s="147"/>
      <c r="AC191" s="94" t="s">
        <v>24</v>
      </c>
      <c r="AD191" s="94" t="s">
        <v>117</v>
      </c>
      <c r="AE191" s="94"/>
      <c r="AF191" s="97" t="str">
        <f t="shared" si="3"/>
        <v>Quarterly Fuel Prices_2021_Update</v>
      </c>
    </row>
    <row r="192" spans="1:32" x14ac:dyDescent="0.6">
      <c r="A192" s="90" t="str">
        <f>'Fuel adder inputs and calcs'!C189</f>
        <v>Gas</v>
      </c>
      <c r="B192" s="90" t="str">
        <f>'Fuel adder inputs and calcs'!D189</f>
        <v>NI</v>
      </c>
      <c r="C192" s="90" t="str">
        <f>'Fuel adder inputs and calcs'!E189&amp;'Fuel adder inputs and calcs'!F189</f>
        <v>2023Q2</v>
      </c>
      <c r="D192" s="90" t="str">
        <f>B192&amp;" "&amp;INDEX('Fixed inputs'!$D$76:$D$79,MATCH(A192,rngFuels,0))</f>
        <v>NI Gas</v>
      </c>
      <c r="E192" s="63"/>
      <c r="F192" s="139"/>
      <c r="G192" s="94" t="str">
        <f t="shared" si="21"/>
        <v>NI Gas</v>
      </c>
      <c r="H192" s="94" t="s">
        <v>22</v>
      </c>
      <c r="I192" s="95">
        <f ca="1">INDEX(rngFuelPricesDeterministic,MATCH($C192,'Commodity inputs and calcs'!$M$26:$M$77,0),MATCH($A192,'Commodity inputs and calcs'!$N$25:$Q$25,0))+'Fuel adder inputs and calcs'!Q189</f>
        <v>9.1746211363277332</v>
      </c>
      <c r="J192" s="95"/>
      <c r="K192" s="94" t="s">
        <v>23</v>
      </c>
      <c r="L192" s="96">
        <v>1</v>
      </c>
      <c r="M192" s="147">
        <f>INDEX('Fixed inputs'!$G$8:$G$59,MATCH(C192,'Fixed inputs'!$D$8:$D$59,0))</f>
        <v>45017</v>
      </c>
      <c r="N192" s="147"/>
      <c r="O192" s="94" t="s">
        <v>24</v>
      </c>
      <c r="P192" s="94" t="s">
        <v>117</v>
      </c>
      <c r="Q192" s="94"/>
      <c r="R192" s="97" t="str">
        <f t="shared" si="2"/>
        <v>Quarterly Fuel Prices_2021_Update</v>
      </c>
      <c r="T192" s="103" t="s">
        <v>60</v>
      </c>
      <c r="U192" s="94" t="s">
        <v>86</v>
      </c>
      <c r="V192" s="94" t="s">
        <v>87</v>
      </c>
      <c r="W192" s="95">
        <f>INDEX(rngCarbonTaxDeterministic,MATCH($C192,'Commodity inputs and calcs'!$T$26:$T$77,0),MATCH($T192,'Commodity inputs and calcs'!$V$25:$X$25,0))</f>
        <v>8.4059999999999996E-2</v>
      </c>
      <c r="X192" s="95"/>
      <c r="Y192" s="94" t="s">
        <v>85</v>
      </c>
      <c r="Z192" s="96">
        <v>1</v>
      </c>
      <c r="AA192" s="147">
        <f t="shared" si="20"/>
        <v>45017</v>
      </c>
      <c r="AB192" s="147"/>
      <c r="AC192" s="94" t="s">
        <v>24</v>
      </c>
      <c r="AD192" s="94" t="s">
        <v>117</v>
      </c>
      <c r="AE192" s="94"/>
      <c r="AF192" s="97" t="str">
        <f t="shared" si="3"/>
        <v>Quarterly Fuel Prices_2021_Update</v>
      </c>
    </row>
    <row r="193" spans="1:32" x14ac:dyDescent="0.6">
      <c r="A193" s="90" t="str">
        <f>'Fuel adder inputs and calcs'!C190</f>
        <v>Gas</v>
      </c>
      <c r="B193" s="90" t="str">
        <f>'Fuel adder inputs and calcs'!D190</f>
        <v>NI</v>
      </c>
      <c r="C193" s="90" t="str">
        <f>'Fuel adder inputs and calcs'!E190&amp;'Fuel adder inputs and calcs'!F190</f>
        <v>2023Q3</v>
      </c>
      <c r="D193" s="90" t="str">
        <f>B193&amp;" "&amp;INDEX('Fixed inputs'!$D$76:$D$79,MATCH(A193,rngFuels,0))</f>
        <v>NI Gas</v>
      </c>
      <c r="E193" s="63"/>
      <c r="F193" s="139"/>
      <c r="G193" s="94" t="str">
        <f t="shared" si="21"/>
        <v>NI Gas</v>
      </c>
      <c r="H193" s="94" t="s">
        <v>22</v>
      </c>
      <c r="I193" s="95">
        <f ca="1">INDEX(rngFuelPricesDeterministic,MATCH($C193,'Commodity inputs and calcs'!$M$26:$M$77,0),MATCH($A193,'Commodity inputs and calcs'!$N$25:$Q$25,0))+'Fuel adder inputs and calcs'!Q190</f>
        <v>8.8972818703596435</v>
      </c>
      <c r="J193" s="95"/>
      <c r="K193" s="94" t="s">
        <v>23</v>
      </c>
      <c r="L193" s="96">
        <v>1</v>
      </c>
      <c r="M193" s="147">
        <f>INDEX('Fixed inputs'!$G$8:$G$59,MATCH(C193,'Fixed inputs'!$D$8:$D$59,0))</f>
        <v>45108</v>
      </c>
      <c r="N193" s="147"/>
      <c r="O193" s="94" t="s">
        <v>24</v>
      </c>
      <c r="P193" s="94" t="s">
        <v>117</v>
      </c>
      <c r="Q193" s="94"/>
      <c r="R193" s="97" t="str">
        <f t="shared" si="2"/>
        <v>Quarterly Fuel Prices_2021_Update</v>
      </c>
      <c r="T193" s="103" t="s">
        <v>60</v>
      </c>
      <c r="U193" s="94" t="s">
        <v>86</v>
      </c>
      <c r="V193" s="94" t="s">
        <v>87</v>
      </c>
      <c r="W193" s="95">
        <f>INDEX(rngCarbonTaxDeterministic,MATCH($C193,'Commodity inputs and calcs'!$T$26:$T$77,0),MATCH($T193,'Commodity inputs and calcs'!$V$25:$X$25,0))</f>
        <v>8.4059999999999996E-2</v>
      </c>
      <c r="X193" s="95"/>
      <c r="Y193" s="94" t="s">
        <v>85</v>
      </c>
      <c r="Z193" s="96">
        <v>1</v>
      </c>
      <c r="AA193" s="147">
        <f t="shared" si="20"/>
        <v>45108</v>
      </c>
      <c r="AB193" s="147"/>
      <c r="AC193" s="94" t="s">
        <v>24</v>
      </c>
      <c r="AD193" s="94" t="s">
        <v>117</v>
      </c>
      <c r="AE193" s="94"/>
      <c r="AF193" s="97" t="str">
        <f t="shared" si="3"/>
        <v>Quarterly Fuel Prices_2021_Update</v>
      </c>
    </row>
    <row r="194" spans="1:32" x14ac:dyDescent="0.6">
      <c r="A194" s="90" t="str">
        <f>'Fuel adder inputs and calcs'!C191</f>
        <v>Gas</v>
      </c>
      <c r="B194" s="90" t="str">
        <f>'Fuel adder inputs and calcs'!D191</f>
        <v>NI</v>
      </c>
      <c r="C194" s="90" t="str">
        <f>'Fuel adder inputs and calcs'!E191&amp;'Fuel adder inputs and calcs'!F191</f>
        <v>2023Q4</v>
      </c>
      <c r="D194" s="90" t="str">
        <f>B194&amp;" "&amp;INDEX('Fixed inputs'!$D$76:$D$79,MATCH(A194,rngFuels,0))</f>
        <v>NI Gas</v>
      </c>
      <c r="E194" s="63"/>
      <c r="F194" s="139"/>
      <c r="G194" s="94" t="str">
        <f t="shared" si="21"/>
        <v>NI Gas</v>
      </c>
      <c r="H194" s="94" t="s">
        <v>22</v>
      </c>
      <c r="I194" s="95">
        <f ca="1">INDEX(rngFuelPricesDeterministic,MATCH($C194,'Commodity inputs and calcs'!$M$26:$M$77,0),MATCH($A194,'Commodity inputs and calcs'!$N$25:$Q$25,0))+'Fuel adder inputs and calcs'!Q191</f>
        <v>9.8868727291875071</v>
      </c>
      <c r="J194" s="95"/>
      <c r="K194" s="94" t="s">
        <v>23</v>
      </c>
      <c r="L194" s="96">
        <v>1</v>
      </c>
      <c r="M194" s="147">
        <f>INDEX('Fixed inputs'!$G$8:$G$59,MATCH(C194,'Fixed inputs'!$D$8:$D$59,0))</f>
        <v>45200</v>
      </c>
      <c r="N194" s="147"/>
      <c r="O194" s="94" t="s">
        <v>24</v>
      </c>
      <c r="P194" s="94" t="s">
        <v>117</v>
      </c>
      <c r="Q194" s="94"/>
      <c r="R194" s="97" t="str">
        <f t="shared" si="2"/>
        <v>Quarterly Fuel Prices_2021_Update</v>
      </c>
      <c r="T194" s="103" t="s">
        <v>60</v>
      </c>
      <c r="U194" s="94" t="s">
        <v>86</v>
      </c>
      <c r="V194" s="94" t="s">
        <v>87</v>
      </c>
      <c r="W194" s="95">
        <f>INDEX(rngCarbonTaxDeterministic,MATCH($C194,'Commodity inputs and calcs'!$T$26:$T$77,0),MATCH($T194,'Commodity inputs and calcs'!$V$25:$X$25,0))</f>
        <v>8.4059999999999996E-2</v>
      </c>
      <c r="X194" s="95"/>
      <c r="Y194" s="94" t="s">
        <v>85</v>
      </c>
      <c r="Z194" s="96">
        <v>1</v>
      </c>
      <c r="AA194" s="147">
        <f t="shared" si="20"/>
        <v>45200</v>
      </c>
      <c r="AB194" s="147"/>
      <c r="AC194" s="94" t="s">
        <v>24</v>
      </c>
      <c r="AD194" s="94" t="s">
        <v>117</v>
      </c>
      <c r="AE194" s="94"/>
      <c r="AF194" s="97" t="str">
        <f t="shared" si="3"/>
        <v>Quarterly Fuel Prices_2021_Update</v>
      </c>
    </row>
    <row r="195" spans="1:32" x14ac:dyDescent="0.6">
      <c r="A195" s="90" t="str">
        <f>'Fuel adder inputs and calcs'!C192</f>
        <v>Gas</v>
      </c>
      <c r="B195" s="90" t="str">
        <f>'Fuel adder inputs and calcs'!D192</f>
        <v>NI</v>
      </c>
      <c r="C195" s="90" t="str">
        <f>'Fuel adder inputs and calcs'!E192&amp;'Fuel adder inputs and calcs'!F192</f>
        <v>2024Q1</v>
      </c>
      <c r="D195" s="90" t="str">
        <f>B195&amp;" "&amp;INDEX('Fixed inputs'!$D$76:$D$79,MATCH(A195,rngFuels,0))</f>
        <v>NI Gas</v>
      </c>
      <c r="E195" s="63"/>
      <c r="F195" s="139"/>
      <c r="G195" s="94" t="str">
        <f t="shared" ref="G195:G218" si="22">D195</f>
        <v>NI Gas</v>
      </c>
      <c r="H195" s="94" t="s">
        <v>22</v>
      </c>
      <c r="I195" s="95">
        <f ca="1">INDEX(rngFuelPricesDeterministic,MATCH($C195,'Commodity inputs and calcs'!$M$26:$M$77,0),MATCH($A195,'Commodity inputs and calcs'!$N$25:$Q$25,0))+'Fuel adder inputs and calcs'!Q192</f>
        <v>14.707585698488757</v>
      </c>
      <c r="J195" s="95"/>
      <c r="K195" s="94" t="s">
        <v>23</v>
      </c>
      <c r="L195" s="96">
        <v>1</v>
      </c>
      <c r="M195" s="147">
        <f>INDEX('Fixed inputs'!$G$8:$G$59,MATCH(C195,'Fixed inputs'!$D$8:$D$59,0))</f>
        <v>45292</v>
      </c>
      <c r="N195" s="147"/>
      <c r="O195" s="94" t="s">
        <v>24</v>
      </c>
      <c r="P195" s="94" t="s">
        <v>117</v>
      </c>
      <c r="Q195" s="94"/>
      <c r="R195" s="97" t="str">
        <f t="shared" ref="R195:R218" si="23">$H$6</f>
        <v>Quarterly Fuel Prices_2021_Update</v>
      </c>
      <c r="T195" s="103" t="s">
        <v>60</v>
      </c>
      <c r="U195" s="94" t="s">
        <v>86</v>
      </c>
      <c r="V195" s="94" t="s">
        <v>87</v>
      </c>
      <c r="W195" s="95">
        <f>INDEX(rngCarbonTaxDeterministic,MATCH($C195,'Commodity inputs and calcs'!$T$26:$T$77,0),MATCH($T195,'Commodity inputs and calcs'!$V$25:$X$25,0))</f>
        <v>8.4059999999999996E-2</v>
      </c>
      <c r="X195" s="95"/>
      <c r="Y195" s="94" t="s">
        <v>85</v>
      </c>
      <c r="Z195" s="96">
        <v>1</v>
      </c>
      <c r="AA195" s="147">
        <f t="shared" ref="AA195:AA218" si="24">AA91</f>
        <v>45292</v>
      </c>
      <c r="AB195" s="147"/>
      <c r="AC195" s="94" t="s">
        <v>24</v>
      </c>
      <c r="AD195" s="94" t="s">
        <v>117</v>
      </c>
      <c r="AE195" s="94"/>
      <c r="AF195" s="97" t="str">
        <f t="shared" si="3"/>
        <v>Quarterly Fuel Prices_2021_Update</v>
      </c>
    </row>
    <row r="196" spans="1:32" x14ac:dyDescent="0.6">
      <c r="A196" s="90" t="str">
        <f>'Fuel adder inputs and calcs'!C193</f>
        <v>Gas</v>
      </c>
      <c r="B196" s="90" t="str">
        <f>'Fuel adder inputs and calcs'!D193</f>
        <v>NI</v>
      </c>
      <c r="C196" s="90" t="str">
        <f>'Fuel adder inputs and calcs'!E193&amp;'Fuel adder inputs and calcs'!F193</f>
        <v>2024Q2</v>
      </c>
      <c r="D196" s="90" t="str">
        <f>B196&amp;" "&amp;INDEX('Fixed inputs'!$D$76:$D$79,MATCH(A196,rngFuels,0))</f>
        <v>NI Gas</v>
      </c>
      <c r="E196" s="63"/>
      <c r="F196" s="139"/>
      <c r="G196" s="94" t="str">
        <f t="shared" si="22"/>
        <v>NI Gas</v>
      </c>
      <c r="H196" s="94" t="s">
        <v>22</v>
      </c>
      <c r="I196" s="95">
        <f ca="1">INDEX(rngFuelPricesDeterministic,MATCH($C196,'Commodity inputs and calcs'!$M$26:$M$77,0),MATCH($A196,'Commodity inputs and calcs'!$N$25:$Q$25,0))+'Fuel adder inputs and calcs'!Q193</f>
        <v>9.1746211363277332</v>
      </c>
      <c r="J196" s="95"/>
      <c r="K196" s="94" t="s">
        <v>23</v>
      </c>
      <c r="L196" s="96">
        <v>1</v>
      </c>
      <c r="M196" s="147">
        <f>INDEX('Fixed inputs'!$G$8:$G$59,MATCH(C196,'Fixed inputs'!$D$8:$D$59,0))</f>
        <v>45383</v>
      </c>
      <c r="N196" s="147"/>
      <c r="O196" s="94" t="s">
        <v>24</v>
      </c>
      <c r="P196" s="94" t="s">
        <v>117</v>
      </c>
      <c r="Q196" s="94"/>
      <c r="R196" s="97" t="str">
        <f t="shared" si="23"/>
        <v>Quarterly Fuel Prices_2021_Update</v>
      </c>
      <c r="T196" s="103" t="s">
        <v>60</v>
      </c>
      <c r="U196" s="94" t="s">
        <v>86</v>
      </c>
      <c r="V196" s="94" t="s">
        <v>87</v>
      </c>
      <c r="W196" s="95">
        <f>INDEX(rngCarbonTaxDeterministic,MATCH($C196,'Commodity inputs and calcs'!$T$26:$T$77,0),MATCH($T196,'Commodity inputs and calcs'!$V$25:$X$25,0))</f>
        <v>8.4059999999999996E-2</v>
      </c>
      <c r="X196" s="95"/>
      <c r="Y196" s="94" t="s">
        <v>85</v>
      </c>
      <c r="Z196" s="96">
        <v>1</v>
      </c>
      <c r="AA196" s="147">
        <f t="shared" si="24"/>
        <v>45383</v>
      </c>
      <c r="AB196" s="147"/>
      <c r="AC196" s="94" t="s">
        <v>24</v>
      </c>
      <c r="AD196" s="94" t="s">
        <v>117</v>
      </c>
      <c r="AE196" s="94"/>
      <c r="AF196" s="97" t="str">
        <f t="shared" ref="AF196:AF218" si="25">$H$6</f>
        <v>Quarterly Fuel Prices_2021_Update</v>
      </c>
    </row>
    <row r="197" spans="1:32" x14ac:dyDescent="0.6">
      <c r="A197" s="90" t="str">
        <f>'Fuel adder inputs and calcs'!C194</f>
        <v>Gas</v>
      </c>
      <c r="B197" s="90" t="str">
        <f>'Fuel adder inputs and calcs'!D194</f>
        <v>NI</v>
      </c>
      <c r="C197" s="90" t="str">
        <f>'Fuel adder inputs and calcs'!E194&amp;'Fuel adder inputs and calcs'!F194</f>
        <v>2024Q3</v>
      </c>
      <c r="D197" s="90" t="str">
        <f>B197&amp;" "&amp;INDEX('Fixed inputs'!$D$76:$D$79,MATCH(A197,rngFuels,0))</f>
        <v>NI Gas</v>
      </c>
      <c r="E197" s="63"/>
      <c r="F197" s="139"/>
      <c r="G197" s="94" t="str">
        <f t="shared" si="22"/>
        <v>NI Gas</v>
      </c>
      <c r="H197" s="94" t="s">
        <v>22</v>
      </c>
      <c r="I197" s="95">
        <f ca="1">INDEX(rngFuelPricesDeterministic,MATCH($C197,'Commodity inputs and calcs'!$M$26:$M$77,0),MATCH($A197,'Commodity inputs and calcs'!$N$25:$Q$25,0))+'Fuel adder inputs and calcs'!Q194</f>
        <v>8.8972818703596435</v>
      </c>
      <c r="J197" s="95"/>
      <c r="K197" s="94" t="s">
        <v>23</v>
      </c>
      <c r="L197" s="96">
        <v>1</v>
      </c>
      <c r="M197" s="147">
        <f>INDEX('Fixed inputs'!$G$8:$G$59,MATCH(C197,'Fixed inputs'!$D$8:$D$59,0))</f>
        <v>45474</v>
      </c>
      <c r="N197" s="147"/>
      <c r="O197" s="94" t="s">
        <v>24</v>
      </c>
      <c r="P197" s="94" t="s">
        <v>117</v>
      </c>
      <c r="Q197" s="94"/>
      <c r="R197" s="97" t="str">
        <f t="shared" si="23"/>
        <v>Quarterly Fuel Prices_2021_Update</v>
      </c>
      <c r="T197" s="103" t="s">
        <v>60</v>
      </c>
      <c r="U197" s="94" t="s">
        <v>86</v>
      </c>
      <c r="V197" s="94" t="s">
        <v>87</v>
      </c>
      <c r="W197" s="95">
        <f>INDEX(rngCarbonTaxDeterministic,MATCH($C197,'Commodity inputs and calcs'!$T$26:$T$77,0),MATCH($T197,'Commodity inputs and calcs'!$V$25:$X$25,0))</f>
        <v>8.4059999999999996E-2</v>
      </c>
      <c r="X197" s="95"/>
      <c r="Y197" s="94" t="s">
        <v>85</v>
      </c>
      <c r="Z197" s="96">
        <v>1</v>
      </c>
      <c r="AA197" s="147">
        <f t="shared" si="24"/>
        <v>45474</v>
      </c>
      <c r="AB197" s="147"/>
      <c r="AC197" s="94" t="s">
        <v>24</v>
      </c>
      <c r="AD197" s="94" t="s">
        <v>117</v>
      </c>
      <c r="AE197" s="94"/>
      <c r="AF197" s="97" t="str">
        <f t="shared" si="25"/>
        <v>Quarterly Fuel Prices_2021_Update</v>
      </c>
    </row>
    <row r="198" spans="1:32" x14ac:dyDescent="0.6">
      <c r="A198" s="90" t="str">
        <f>'Fuel adder inputs and calcs'!C195</f>
        <v>Gas</v>
      </c>
      <c r="B198" s="90" t="str">
        <f>'Fuel adder inputs and calcs'!D195</f>
        <v>NI</v>
      </c>
      <c r="C198" s="90" t="str">
        <f>'Fuel adder inputs and calcs'!E195&amp;'Fuel adder inputs and calcs'!F195</f>
        <v>2024Q4</v>
      </c>
      <c r="D198" s="90" t="str">
        <f>B198&amp;" "&amp;INDEX('Fixed inputs'!$D$76:$D$79,MATCH(A198,rngFuels,0))</f>
        <v>NI Gas</v>
      </c>
      <c r="E198" s="63"/>
      <c r="F198" s="139"/>
      <c r="G198" s="94" t="str">
        <f t="shared" si="22"/>
        <v>NI Gas</v>
      </c>
      <c r="H198" s="94" t="s">
        <v>22</v>
      </c>
      <c r="I198" s="95">
        <f ca="1">INDEX(rngFuelPricesDeterministic,MATCH($C198,'Commodity inputs and calcs'!$M$26:$M$77,0),MATCH($A198,'Commodity inputs and calcs'!$N$25:$Q$25,0))+'Fuel adder inputs and calcs'!Q195</f>
        <v>9.8868727291875071</v>
      </c>
      <c r="J198" s="95"/>
      <c r="K198" s="94" t="s">
        <v>23</v>
      </c>
      <c r="L198" s="96">
        <v>1</v>
      </c>
      <c r="M198" s="147">
        <f>INDEX('Fixed inputs'!$G$8:$G$59,MATCH(C198,'Fixed inputs'!$D$8:$D$59,0))</f>
        <v>45566</v>
      </c>
      <c r="N198" s="147"/>
      <c r="O198" s="94" t="s">
        <v>24</v>
      </c>
      <c r="P198" s="94" t="s">
        <v>117</v>
      </c>
      <c r="Q198" s="94"/>
      <c r="R198" s="97" t="str">
        <f t="shared" si="23"/>
        <v>Quarterly Fuel Prices_2021_Update</v>
      </c>
      <c r="T198" s="103" t="s">
        <v>60</v>
      </c>
      <c r="U198" s="94" t="s">
        <v>86</v>
      </c>
      <c r="V198" s="94" t="s">
        <v>87</v>
      </c>
      <c r="W198" s="95">
        <f>INDEX(rngCarbonTaxDeterministic,MATCH($C198,'Commodity inputs and calcs'!$T$26:$T$77,0),MATCH($T198,'Commodity inputs and calcs'!$V$25:$X$25,0))</f>
        <v>8.4059999999999996E-2</v>
      </c>
      <c r="X198" s="95"/>
      <c r="Y198" s="94" t="s">
        <v>85</v>
      </c>
      <c r="Z198" s="96">
        <v>1</v>
      </c>
      <c r="AA198" s="147">
        <f t="shared" si="24"/>
        <v>45566</v>
      </c>
      <c r="AB198" s="147"/>
      <c r="AC198" s="94" t="s">
        <v>24</v>
      </c>
      <c r="AD198" s="94" t="s">
        <v>117</v>
      </c>
      <c r="AE198" s="94"/>
      <c r="AF198" s="97" t="str">
        <f t="shared" si="25"/>
        <v>Quarterly Fuel Prices_2021_Update</v>
      </c>
    </row>
    <row r="199" spans="1:32" x14ac:dyDescent="0.6">
      <c r="A199" s="90" t="str">
        <f>'Fuel adder inputs and calcs'!C196</f>
        <v>Gas</v>
      </c>
      <c r="B199" s="90" t="str">
        <f>'Fuel adder inputs and calcs'!D196</f>
        <v>NI</v>
      </c>
      <c r="C199" s="90" t="str">
        <f>'Fuel adder inputs and calcs'!E196&amp;'Fuel adder inputs and calcs'!F196</f>
        <v>2025Q1</v>
      </c>
      <c r="D199" s="90" t="str">
        <f>B199&amp;" "&amp;INDEX('Fixed inputs'!$D$76:$D$79,MATCH(A199,rngFuels,0))</f>
        <v>NI Gas</v>
      </c>
      <c r="E199" s="63"/>
      <c r="F199" s="139"/>
      <c r="G199" s="94" t="str">
        <f t="shared" si="22"/>
        <v>NI Gas</v>
      </c>
      <c r="H199" s="94" t="s">
        <v>22</v>
      </c>
      <c r="I199" s="95">
        <f ca="1">INDEX(rngFuelPricesDeterministic,MATCH($C199,'Commodity inputs and calcs'!$M$26:$M$77,0),MATCH($A199,'Commodity inputs and calcs'!$N$25:$Q$25,0))+'Fuel adder inputs and calcs'!Q196</f>
        <v>14.707585698488757</v>
      </c>
      <c r="J199" s="95"/>
      <c r="K199" s="94" t="s">
        <v>23</v>
      </c>
      <c r="L199" s="96">
        <v>1</v>
      </c>
      <c r="M199" s="147">
        <f>INDEX('Fixed inputs'!$G$8:$G$59,MATCH(C199,'Fixed inputs'!$D$8:$D$59,0))</f>
        <v>45658</v>
      </c>
      <c r="N199" s="147"/>
      <c r="O199" s="94" t="s">
        <v>24</v>
      </c>
      <c r="P199" s="94" t="s">
        <v>117</v>
      </c>
      <c r="Q199" s="94"/>
      <c r="R199" s="97" t="str">
        <f t="shared" si="23"/>
        <v>Quarterly Fuel Prices_2021_Update</v>
      </c>
      <c r="T199" s="103" t="s">
        <v>60</v>
      </c>
      <c r="U199" s="94" t="s">
        <v>86</v>
      </c>
      <c r="V199" s="94" t="s">
        <v>87</v>
      </c>
      <c r="W199" s="95">
        <f>INDEX(rngCarbonTaxDeterministic,MATCH($C199,'Commodity inputs and calcs'!$T$26:$T$77,0),MATCH($T199,'Commodity inputs and calcs'!$V$25:$X$25,0))</f>
        <v>8.4059999999999996E-2</v>
      </c>
      <c r="X199" s="95"/>
      <c r="Y199" s="94" t="s">
        <v>85</v>
      </c>
      <c r="Z199" s="96">
        <v>1</v>
      </c>
      <c r="AA199" s="147">
        <f t="shared" si="24"/>
        <v>45658</v>
      </c>
      <c r="AB199" s="147"/>
      <c r="AC199" s="94" t="s">
        <v>24</v>
      </c>
      <c r="AD199" s="94" t="s">
        <v>117</v>
      </c>
      <c r="AE199" s="94"/>
      <c r="AF199" s="97" t="str">
        <f t="shared" si="25"/>
        <v>Quarterly Fuel Prices_2021_Update</v>
      </c>
    </row>
    <row r="200" spans="1:32" x14ac:dyDescent="0.6">
      <c r="A200" s="90" t="str">
        <f>'Fuel adder inputs and calcs'!C197</f>
        <v>Gas</v>
      </c>
      <c r="B200" s="90" t="str">
        <f>'Fuel adder inputs and calcs'!D197</f>
        <v>NI</v>
      </c>
      <c r="C200" s="90" t="str">
        <f>'Fuel adder inputs and calcs'!E197&amp;'Fuel adder inputs and calcs'!F197</f>
        <v>2025Q2</v>
      </c>
      <c r="D200" s="90" t="str">
        <f>B200&amp;" "&amp;INDEX('Fixed inputs'!$D$76:$D$79,MATCH(A200,rngFuels,0))</f>
        <v>NI Gas</v>
      </c>
      <c r="E200" s="63"/>
      <c r="F200" s="139"/>
      <c r="G200" s="94" t="str">
        <f t="shared" si="22"/>
        <v>NI Gas</v>
      </c>
      <c r="H200" s="94" t="s">
        <v>22</v>
      </c>
      <c r="I200" s="95">
        <f ca="1">INDEX(rngFuelPricesDeterministic,MATCH($C200,'Commodity inputs and calcs'!$M$26:$M$77,0),MATCH($A200,'Commodity inputs and calcs'!$N$25:$Q$25,0))+'Fuel adder inputs and calcs'!Q197</f>
        <v>9.1746211363277332</v>
      </c>
      <c r="J200" s="95"/>
      <c r="K200" s="94" t="s">
        <v>23</v>
      </c>
      <c r="L200" s="96">
        <v>1</v>
      </c>
      <c r="M200" s="147">
        <f>INDEX('Fixed inputs'!$G$8:$G$59,MATCH(C200,'Fixed inputs'!$D$8:$D$59,0))</f>
        <v>45748</v>
      </c>
      <c r="N200" s="147"/>
      <c r="O200" s="94" t="s">
        <v>24</v>
      </c>
      <c r="P200" s="94" t="s">
        <v>117</v>
      </c>
      <c r="Q200" s="94"/>
      <c r="R200" s="97" t="str">
        <f t="shared" si="23"/>
        <v>Quarterly Fuel Prices_2021_Update</v>
      </c>
      <c r="T200" s="103" t="s">
        <v>60</v>
      </c>
      <c r="U200" s="94" t="s">
        <v>86</v>
      </c>
      <c r="V200" s="94" t="s">
        <v>87</v>
      </c>
      <c r="W200" s="95">
        <f>INDEX(rngCarbonTaxDeterministic,MATCH($C200,'Commodity inputs and calcs'!$T$26:$T$77,0),MATCH($T200,'Commodity inputs and calcs'!$V$25:$X$25,0))</f>
        <v>8.4059999999999996E-2</v>
      </c>
      <c r="X200" s="95"/>
      <c r="Y200" s="94" t="s">
        <v>85</v>
      </c>
      <c r="Z200" s="96">
        <v>1</v>
      </c>
      <c r="AA200" s="147">
        <f t="shared" si="24"/>
        <v>45748</v>
      </c>
      <c r="AB200" s="147"/>
      <c r="AC200" s="94" t="s">
        <v>24</v>
      </c>
      <c r="AD200" s="94" t="s">
        <v>117</v>
      </c>
      <c r="AE200" s="94"/>
      <c r="AF200" s="97" t="str">
        <f t="shared" si="25"/>
        <v>Quarterly Fuel Prices_2021_Update</v>
      </c>
    </row>
    <row r="201" spans="1:32" x14ac:dyDescent="0.6">
      <c r="A201" s="90" t="str">
        <f>'Fuel adder inputs and calcs'!C198</f>
        <v>Gas</v>
      </c>
      <c r="B201" s="90" t="str">
        <f>'Fuel adder inputs and calcs'!D198</f>
        <v>NI</v>
      </c>
      <c r="C201" s="90" t="str">
        <f>'Fuel adder inputs and calcs'!E198&amp;'Fuel adder inputs and calcs'!F198</f>
        <v>2025Q3</v>
      </c>
      <c r="D201" s="90" t="str">
        <f>B201&amp;" "&amp;INDEX('Fixed inputs'!$D$76:$D$79,MATCH(A201,rngFuels,0))</f>
        <v>NI Gas</v>
      </c>
      <c r="E201" s="63"/>
      <c r="F201" s="139"/>
      <c r="G201" s="94" t="str">
        <f t="shared" si="22"/>
        <v>NI Gas</v>
      </c>
      <c r="H201" s="94" t="s">
        <v>22</v>
      </c>
      <c r="I201" s="95">
        <f ca="1">INDEX(rngFuelPricesDeterministic,MATCH($C201,'Commodity inputs and calcs'!$M$26:$M$77,0),MATCH($A201,'Commodity inputs and calcs'!$N$25:$Q$25,0))+'Fuel adder inputs and calcs'!Q198</f>
        <v>8.8972818703596435</v>
      </c>
      <c r="J201" s="95"/>
      <c r="K201" s="94" t="s">
        <v>23</v>
      </c>
      <c r="L201" s="96">
        <v>1</v>
      </c>
      <c r="M201" s="147">
        <f>INDEX('Fixed inputs'!$G$8:$G$59,MATCH(C201,'Fixed inputs'!$D$8:$D$59,0))</f>
        <v>45839</v>
      </c>
      <c r="N201" s="147"/>
      <c r="O201" s="94" t="s">
        <v>24</v>
      </c>
      <c r="P201" s="94" t="s">
        <v>117</v>
      </c>
      <c r="Q201" s="94"/>
      <c r="R201" s="97" t="str">
        <f t="shared" si="23"/>
        <v>Quarterly Fuel Prices_2021_Update</v>
      </c>
      <c r="T201" s="103" t="s">
        <v>60</v>
      </c>
      <c r="U201" s="94" t="s">
        <v>86</v>
      </c>
      <c r="V201" s="94" t="s">
        <v>87</v>
      </c>
      <c r="W201" s="95">
        <f>INDEX(rngCarbonTaxDeterministic,MATCH($C201,'Commodity inputs and calcs'!$T$26:$T$77,0),MATCH($T201,'Commodity inputs and calcs'!$V$25:$X$25,0))</f>
        <v>8.4059999999999996E-2</v>
      </c>
      <c r="X201" s="95"/>
      <c r="Y201" s="94" t="s">
        <v>85</v>
      </c>
      <c r="Z201" s="96">
        <v>1</v>
      </c>
      <c r="AA201" s="147">
        <f t="shared" si="24"/>
        <v>45839</v>
      </c>
      <c r="AB201" s="147"/>
      <c r="AC201" s="94" t="s">
        <v>24</v>
      </c>
      <c r="AD201" s="94" t="s">
        <v>117</v>
      </c>
      <c r="AE201" s="94"/>
      <c r="AF201" s="97" t="str">
        <f t="shared" si="25"/>
        <v>Quarterly Fuel Prices_2021_Update</v>
      </c>
    </row>
    <row r="202" spans="1:32" x14ac:dyDescent="0.6">
      <c r="A202" s="90" t="str">
        <f>'Fuel adder inputs and calcs'!C199</f>
        <v>Gas</v>
      </c>
      <c r="B202" s="90" t="str">
        <f>'Fuel adder inputs and calcs'!D199</f>
        <v>NI</v>
      </c>
      <c r="C202" s="90" t="str">
        <f>'Fuel adder inputs and calcs'!E199&amp;'Fuel adder inputs and calcs'!F199</f>
        <v>2025Q4</v>
      </c>
      <c r="D202" s="90" t="str">
        <f>B202&amp;" "&amp;INDEX('Fixed inputs'!$D$76:$D$79,MATCH(A202,rngFuels,0))</f>
        <v>NI Gas</v>
      </c>
      <c r="E202" s="63"/>
      <c r="F202" s="139"/>
      <c r="G202" s="94" t="str">
        <f t="shared" si="22"/>
        <v>NI Gas</v>
      </c>
      <c r="H202" s="94" t="s">
        <v>22</v>
      </c>
      <c r="I202" s="95">
        <f ca="1">INDEX(rngFuelPricesDeterministic,MATCH($C202,'Commodity inputs and calcs'!$M$26:$M$77,0),MATCH($A202,'Commodity inputs and calcs'!$N$25:$Q$25,0))+'Fuel adder inputs and calcs'!Q199</f>
        <v>9.8868727291875071</v>
      </c>
      <c r="J202" s="95"/>
      <c r="K202" s="94" t="s">
        <v>23</v>
      </c>
      <c r="L202" s="96">
        <v>1</v>
      </c>
      <c r="M202" s="147">
        <f>INDEX('Fixed inputs'!$G$8:$G$59,MATCH(C202,'Fixed inputs'!$D$8:$D$59,0))</f>
        <v>45931</v>
      </c>
      <c r="N202" s="147"/>
      <c r="O202" s="94" t="s">
        <v>24</v>
      </c>
      <c r="P202" s="94" t="s">
        <v>117</v>
      </c>
      <c r="Q202" s="94"/>
      <c r="R202" s="97" t="str">
        <f t="shared" si="23"/>
        <v>Quarterly Fuel Prices_2021_Update</v>
      </c>
      <c r="T202" s="103" t="s">
        <v>60</v>
      </c>
      <c r="U202" s="94" t="s">
        <v>86</v>
      </c>
      <c r="V202" s="94" t="s">
        <v>87</v>
      </c>
      <c r="W202" s="95">
        <f>INDEX(rngCarbonTaxDeterministic,MATCH($C202,'Commodity inputs and calcs'!$T$26:$T$77,0),MATCH($T202,'Commodity inputs and calcs'!$V$25:$X$25,0))</f>
        <v>8.4059999999999996E-2</v>
      </c>
      <c r="X202" s="95"/>
      <c r="Y202" s="94" t="s">
        <v>85</v>
      </c>
      <c r="Z202" s="96">
        <v>1</v>
      </c>
      <c r="AA202" s="147">
        <f t="shared" si="24"/>
        <v>45931</v>
      </c>
      <c r="AB202" s="147"/>
      <c r="AC202" s="94" t="s">
        <v>24</v>
      </c>
      <c r="AD202" s="94" t="s">
        <v>117</v>
      </c>
      <c r="AE202" s="94"/>
      <c r="AF202" s="97" t="str">
        <f t="shared" si="25"/>
        <v>Quarterly Fuel Prices_2021_Update</v>
      </c>
    </row>
    <row r="203" spans="1:32" x14ac:dyDescent="0.6">
      <c r="A203" s="90" t="str">
        <f>'Fuel adder inputs and calcs'!C200</f>
        <v>Gas</v>
      </c>
      <c r="B203" s="90" t="str">
        <f>'Fuel adder inputs and calcs'!D200</f>
        <v>NI</v>
      </c>
      <c r="C203" s="90" t="str">
        <f>'Fuel adder inputs and calcs'!E200&amp;'Fuel adder inputs and calcs'!F200</f>
        <v>2026Q1</v>
      </c>
      <c r="D203" s="90" t="str">
        <f>B203&amp;" "&amp;INDEX('Fixed inputs'!$D$76:$D$79,MATCH(A203,rngFuels,0))</f>
        <v>NI Gas</v>
      </c>
      <c r="E203" s="63"/>
      <c r="F203" s="139"/>
      <c r="G203" s="94" t="str">
        <f t="shared" si="22"/>
        <v>NI Gas</v>
      </c>
      <c r="H203" s="94" t="s">
        <v>22</v>
      </c>
      <c r="I203" s="95">
        <f ca="1">INDEX(rngFuelPricesDeterministic,MATCH($C203,'Commodity inputs and calcs'!$M$26:$M$77,0),MATCH($A203,'Commodity inputs and calcs'!$N$25:$Q$25,0))+'Fuel adder inputs and calcs'!Q200</f>
        <v>14.707585698488757</v>
      </c>
      <c r="J203" s="95"/>
      <c r="K203" s="94" t="s">
        <v>23</v>
      </c>
      <c r="L203" s="96">
        <v>1</v>
      </c>
      <c r="M203" s="147">
        <f>INDEX('Fixed inputs'!$G$8:$G$59,MATCH(C203,'Fixed inputs'!$D$8:$D$59,0))</f>
        <v>46023</v>
      </c>
      <c r="N203" s="147"/>
      <c r="O203" s="94" t="s">
        <v>24</v>
      </c>
      <c r="P203" s="94" t="s">
        <v>117</v>
      </c>
      <c r="Q203" s="94"/>
      <c r="R203" s="97" t="str">
        <f t="shared" si="23"/>
        <v>Quarterly Fuel Prices_2021_Update</v>
      </c>
      <c r="T203" s="103" t="s">
        <v>60</v>
      </c>
      <c r="U203" s="94" t="s">
        <v>86</v>
      </c>
      <c r="V203" s="94" t="s">
        <v>87</v>
      </c>
      <c r="W203" s="95">
        <f>INDEX(rngCarbonTaxDeterministic,MATCH($C203,'Commodity inputs and calcs'!$T$26:$T$77,0),MATCH($T203,'Commodity inputs and calcs'!$V$25:$X$25,0))</f>
        <v>8.4059999999999996E-2</v>
      </c>
      <c r="X203" s="95"/>
      <c r="Y203" s="94" t="s">
        <v>85</v>
      </c>
      <c r="Z203" s="96">
        <v>1</v>
      </c>
      <c r="AA203" s="147">
        <f t="shared" si="24"/>
        <v>46023</v>
      </c>
      <c r="AB203" s="147"/>
      <c r="AC203" s="94" t="s">
        <v>24</v>
      </c>
      <c r="AD203" s="94" t="s">
        <v>117</v>
      </c>
      <c r="AE203" s="94"/>
      <c r="AF203" s="97" t="str">
        <f t="shared" si="25"/>
        <v>Quarterly Fuel Prices_2021_Update</v>
      </c>
    </row>
    <row r="204" spans="1:32" x14ac:dyDescent="0.6">
      <c r="A204" s="90" t="str">
        <f>'Fuel adder inputs and calcs'!C201</f>
        <v>Gas</v>
      </c>
      <c r="B204" s="90" t="str">
        <f>'Fuel adder inputs and calcs'!D201</f>
        <v>NI</v>
      </c>
      <c r="C204" s="90" t="str">
        <f>'Fuel adder inputs and calcs'!E201&amp;'Fuel adder inputs and calcs'!F201</f>
        <v>2026Q2</v>
      </c>
      <c r="D204" s="90" t="str">
        <f>B204&amp;" "&amp;INDEX('Fixed inputs'!$D$76:$D$79,MATCH(A204,rngFuels,0))</f>
        <v>NI Gas</v>
      </c>
      <c r="E204" s="63"/>
      <c r="F204" s="139"/>
      <c r="G204" s="94" t="str">
        <f t="shared" si="22"/>
        <v>NI Gas</v>
      </c>
      <c r="H204" s="94" t="s">
        <v>22</v>
      </c>
      <c r="I204" s="95">
        <f ca="1">INDEX(rngFuelPricesDeterministic,MATCH($C204,'Commodity inputs and calcs'!$M$26:$M$77,0),MATCH($A204,'Commodity inputs and calcs'!$N$25:$Q$25,0))+'Fuel adder inputs and calcs'!Q201</f>
        <v>9.1746211363277332</v>
      </c>
      <c r="J204" s="95"/>
      <c r="K204" s="94" t="s">
        <v>23</v>
      </c>
      <c r="L204" s="96">
        <v>1</v>
      </c>
      <c r="M204" s="147">
        <f>INDEX('Fixed inputs'!$G$8:$G$59,MATCH(C204,'Fixed inputs'!$D$8:$D$59,0))</f>
        <v>46113</v>
      </c>
      <c r="N204" s="147"/>
      <c r="O204" s="94" t="s">
        <v>24</v>
      </c>
      <c r="P204" s="94" t="s">
        <v>117</v>
      </c>
      <c r="Q204" s="94"/>
      <c r="R204" s="97" t="str">
        <f t="shared" si="23"/>
        <v>Quarterly Fuel Prices_2021_Update</v>
      </c>
      <c r="T204" s="103" t="s">
        <v>60</v>
      </c>
      <c r="U204" s="94" t="s">
        <v>86</v>
      </c>
      <c r="V204" s="94" t="s">
        <v>87</v>
      </c>
      <c r="W204" s="95">
        <f>INDEX(rngCarbonTaxDeterministic,MATCH($C204,'Commodity inputs and calcs'!$T$26:$T$77,0),MATCH($T204,'Commodity inputs and calcs'!$V$25:$X$25,0))</f>
        <v>8.4059999999999996E-2</v>
      </c>
      <c r="X204" s="95"/>
      <c r="Y204" s="94" t="s">
        <v>85</v>
      </c>
      <c r="Z204" s="96">
        <v>1</v>
      </c>
      <c r="AA204" s="147">
        <f t="shared" si="24"/>
        <v>46113</v>
      </c>
      <c r="AB204" s="147"/>
      <c r="AC204" s="94" t="s">
        <v>24</v>
      </c>
      <c r="AD204" s="94" t="s">
        <v>117</v>
      </c>
      <c r="AE204" s="94"/>
      <c r="AF204" s="97" t="str">
        <f t="shared" si="25"/>
        <v>Quarterly Fuel Prices_2021_Update</v>
      </c>
    </row>
    <row r="205" spans="1:32" x14ac:dyDescent="0.6">
      <c r="A205" s="90" t="str">
        <f>'Fuel adder inputs and calcs'!C202</f>
        <v>Gas</v>
      </c>
      <c r="B205" s="90" t="str">
        <f>'Fuel adder inputs and calcs'!D202</f>
        <v>NI</v>
      </c>
      <c r="C205" s="90" t="str">
        <f>'Fuel adder inputs and calcs'!E202&amp;'Fuel adder inputs and calcs'!F202</f>
        <v>2026Q3</v>
      </c>
      <c r="D205" s="90" t="str">
        <f>B205&amp;" "&amp;INDEX('Fixed inputs'!$D$76:$D$79,MATCH(A205,rngFuels,0))</f>
        <v>NI Gas</v>
      </c>
      <c r="E205" s="63"/>
      <c r="F205" s="139"/>
      <c r="G205" s="94" t="str">
        <f t="shared" si="22"/>
        <v>NI Gas</v>
      </c>
      <c r="H205" s="94" t="s">
        <v>22</v>
      </c>
      <c r="I205" s="95">
        <f ca="1">INDEX(rngFuelPricesDeterministic,MATCH($C205,'Commodity inputs and calcs'!$M$26:$M$77,0),MATCH($A205,'Commodity inputs and calcs'!$N$25:$Q$25,0))+'Fuel adder inputs and calcs'!Q202</f>
        <v>8.8972818703596435</v>
      </c>
      <c r="J205" s="95"/>
      <c r="K205" s="94" t="s">
        <v>23</v>
      </c>
      <c r="L205" s="96">
        <v>1</v>
      </c>
      <c r="M205" s="147">
        <f>INDEX('Fixed inputs'!$G$8:$G$59,MATCH(C205,'Fixed inputs'!$D$8:$D$59,0))</f>
        <v>46204</v>
      </c>
      <c r="N205" s="147"/>
      <c r="O205" s="94" t="s">
        <v>24</v>
      </c>
      <c r="P205" s="94" t="s">
        <v>117</v>
      </c>
      <c r="Q205" s="94"/>
      <c r="R205" s="97" t="str">
        <f t="shared" si="23"/>
        <v>Quarterly Fuel Prices_2021_Update</v>
      </c>
      <c r="T205" s="103" t="s">
        <v>60</v>
      </c>
      <c r="U205" s="94" t="s">
        <v>86</v>
      </c>
      <c r="V205" s="94" t="s">
        <v>87</v>
      </c>
      <c r="W205" s="95">
        <f>INDEX(rngCarbonTaxDeterministic,MATCH($C205,'Commodity inputs and calcs'!$T$26:$T$77,0),MATCH($T205,'Commodity inputs and calcs'!$V$25:$X$25,0))</f>
        <v>8.4059999999999996E-2</v>
      </c>
      <c r="X205" s="95"/>
      <c r="Y205" s="94" t="s">
        <v>85</v>
      </c>
      <c r="Z205" s="96">
        <v>1</v>
      </c>
      <c r="AA205" s="147">
        <f t="shared" si="24"/>
        <v>46204</v>
      </c>
      <c r="AB205" s="147"/>
      <c r="AC205" s="94" t="s">
        <v>24</v>
      </c>
      <c r="AD205" s="94" t="s">
        <v>117</v>
      </c>
      <c r="AE205" s="94"/>
      <c r="AF205" s="97" t="str">
        <f t="shared" si="25"/>
        <v>Quarterly Fuel Prices_2021_Update</v>
      </c>
    </row>
    <row r="206" spans="1:32" x14ac:dyDescent="0.6">
      <c r="A206" s="90" t="str">
        <f>'Fuel adder inputs and calcs'!C203</f>
        <v>Gas</v>
      </c>
      <c r="B206" s="90" t="str">
        <f>'Fuel adder inputs and calcs'!D203</f>
        <v>NI</v>
      </c>
      <c r="C206" s="90" t="str">
        <f>'Fuel adder inputs and calcs'!E203&amp;'Fuel adder inputs and calcs'!F203</f>
        <v>2026Q4</v>
      </c>
      <c r="D206" s="90" t="str">
        <f>B206&amp;" "&amp;INDEX('Fixed inputs'!$D$76:$D$79,MATCH(A206,rngFuels,0))</f>
        <v>NI Gas</v>
      </c>
      <c r="E206" s="63"/>
      <c r="F206" s="139"/>
      <c r="G206" s="94" t="str">
        <f t="shared" si="22"/>
        <v>NI Gas</v>
      </c>
      <c r="H206" s="94" t="s">
        <v>22</v>
      </c>
      <c r="I206" s="95">
        <f ca="1">INDEX(rngFuelPricesDeterministic,MATCH($C206,'Commodity inputs and calcs'!$M$26:$M$77,0),MATCH($A206,'Commodity inputs and calcs'!$N$25:$Q$25,0))+'Fuel adder inputs and calcs'!Q203</f>
        <v>9.8868727291875071</v>
      </c>
      <c r="J206" s="95"/>
      <c r="K206" s="94" t="s">
        <v>23</v>
      </c>
      <c r="L206" s="96">
        <v>1</v>
      </c>
      <c r="M206" s="147">
        <f>INDEX('Fixed inputs'!$G$8:$G$59,MATCH(C206,'Fixed inputs'!$D$8:$D$59,0))</f>
        <v>46296</v>
      </c>
      <c r="N206" s="147"/>
      <c r="O206" s="94" t="s">
        <v>24</v>
      </c>
      <c r="P206" s="94" t="s">
        <v>117</v>
      </c>
      <c r="Q206" s="94"/>
      <c r="R206" s="97" t="str">
        <f t="shared" si="23"/>
        <v>Quarterly Fuel Prices_2021_Update</v>
      </c>
      <c r="T206" s="103" t="s">
        <v>60</v>
      </c>
      <c r="U206" s="94" t="s">
        <v>86</v>
      </c>
      <c r="V206" s="94" t="s">
        <v>87</v>
      </c>
      <c r="W206" s="95">
        <f>INDEX(rngCarbonTaxDeterministic,MATCH($C206,'Commodity inputs and calcs'!$T$26:$T$77,0),MATCH($T206,'Commodity inputs and calcs'!$V$25:$X$25,0))</f>
        <v>8.4059999999999996E-2</v>
      </c>
      <c r="X206" s="95"/>
      <c r="Y206" s="94" t="s">
        <v>85</v>
      </c>
      <c r="Z206" s="96">
        <v>1</v>
      </c>
      <c r="AA206" s="147">
        <f t="shared" si="24"/>
        <v>46296</v>
      </c>
      <c r="AB206" s="147"/>
      <c r="AC206" s="94" t="s">
        <v>24</v>
      </c>
      <c r="AD206" s="94" t="s">
        <v>117</v>
      </c>
      <c r="AE206" s="94"/>
      <c r="AF206" s="97" t="str">
        <f t="shared" si="25"/>
        <v>Quarterly Fuel Prices_2021_Update</v>
      </c>
    </row>
    <row r="207" spans="1:32" x14ac:dyDescent="0.6">
      <c r="A207" s="90" t="str">
        <f>'Fuel adder inputs and calcs'!C204</f>
        <v>Gas</v>
      </c>
      <c r="B207" s="90" t="str">
        <f>'Fuel adder inputs and calcs'!D204</f>
        <v>NI</v>
      </c>
      <c r="C207" s="90" t="str">
        <f>'Fuel adder inputs and calcs'!E204&amp;'Fuel adder inputs and calcs'!F204</f>
        <v>2027Q1</v>
      </c>
      <c r="D207" s="90" t="str">
        <f>B207&amp;" "&amp;INDEX('Fixed inputs'!$D$76:$D$79,MATCH(A207,rngFuels,0))</f>
        <v>NI Gas</v>
      </c>
      <c r="E207" s="63"/>
      <c r="F207" s="139"/>
      <c r="G207" s="94" t="str">
        <f t="shared" si="22"/>
        <v>NI Gas</v>
      </c>
      <c r="H207" s="94" t="s">
        <v>22</v>
      </c>
      <c r="I207" s="95">
        <f ca="1">INDEX(rngFuelPricesDeterministic,MATCH($C207,'Commodity inputs and calcs'!$M$26:$M$77,0),MATCH($A207,'Commodity inputs and calcs'!$N$25:$Q$25,0))+'Fuel adder inputs and calcs'!Q204</f>
        <v>14.707585698488757</v>
      </c>
      <c r="J207" s="95"/>
      <c r="K207" s="94" t="s">
        <v>23</v>
      </c>
      <c r="L207" s="96">
        <v>1</v>
      </c>
      <c r="M207" s="147">
        <f>INDEX('Fixed inputs'!$G$8:$G$59,MATCH(C207,'Fixed inputs'!$D$8:$D$59,0))</f>
        <v>46388</v>
      </c>
      <c r="N207" s="147"/>
      <c r="O207" s="94" t="s">
        <v>24</v>
      </c>
      <c r="P207" s="94" t="s">
        <v>117</v>
      </c>
      <c r="Q207" s="94"/>
      <c r="R207" s="97" t="str">
        <f t="shared" si="23"/>
        <v>Quarterly Fuel Prices_2021_Update</v>
      </c>
      <c r="T207" s="103" t="s">
        <v>60</v>
      </c>
      <c r="U207" s="94" t="s">
        <v>86</v>
      </c>
      <c r="V207" s="94" t="s">
        <v>87</v>
      </c>
      <c r="W207" s="95">
        <f>INDEX(rngCarbonTaxDeterministic,MATCH($C207,'Commodity inputs and calcs'!$T$26:$T$77,0),MATCH($T207,'Commodity inputs and calcs'!$V$25:$X$25,0))</f>
        <v>8.4059999999999996E-2</v>
      </c>
      <c r="X207" s="95"/>
      <c r="Y207" s="94" t="s">
        <v>85</v>
      </c>
      <c r="Z207" s="96">
        <v>1</v>
      </c>
      <c r="AA207" s="147">
        <f t="shared" si="24"/>
        <v>46388</v>
      </c>
      <c r="AB207" s="147"/>
      <c r="AC207" s="94" t="s">
        <v>24</v>
      </c>
      <c r="AD207" s="94" t="s">
        <v>117</v>
      </c>
      <c r="AE207" s="94"/>
      <c r="AF207" s="97" t="str">
        <f t="shared" si="25"/>
        <v>Quarterly Fuel Prices_2021_Update</v>
      </c>
    </row>
    <row r="208" spans="1:32" x14ac:dyDescent="0.6">
      <c r="A208" s="90" t="str">
        <f>'Fuel adder inputs and calcs'!C205</f>
        <v>Gas</v>
      </c>
      <c r="B208" s="90" t="str">
        <f>'Fuel adder inputs and calcs'!D205</f>
        <v>NI</v>
      </c>
      <c r="C208" s="90" t="str">
        <f>'Fuel adder inputs and calcs'!E205&amp;'Fuel adder inputs and calcs'!F205</f>
        <v>2027Q2</v>
      </c>
      <c r="D208" s="90" t="str">
        <f>B208&amp;" "&amp;INDEX('Fixed inputs'!$D$76:$D$79,MATCH(A208,rngFuels,0))</f>
        <v>NI Gas</v>
      </c>
      <c r="E208" s="63"/>
      <c r="F208" s="139"/>
      <c r="G208" s="94" t="str">
        <f t="shared" si="22"/>
        <v>NI Gas</v>
      </c>
      <c r="H208" s="94" t="s">
        <v>22</v>
      </c>
      <c r="I208" s="95">
        <f ca="1">INDEX(rngFuelPricesDeterministic,MATCH($C208,'Commodity inputs and calcs'!$M$26:$M$77,0),MATCH($A208,'Commodity inputs and calcs'!$N$25:$Q$25,0))+'Fuel adder inputs and calcs'!Q205</f>
        <v>9.1746211363277332</v>
      </c>
      <c r="J208" s="95"/>
      <c r="K208" s="94" t="s">
        <v>23</v>
      </c>
      <c r="L208" s="96">
        <v>1</v>
      </c>
      <c r="M208" s="147">
        <f>INDEX('Fixed inputs'!$G$8:$G$59,MATCH(C208,'Fixed inputs'!$D$8:$D$59,0))</f>
        <v>46478</v>
      </c>
      <c r="N208" s="147"/>
      <c r="O208" s="94" t="s">
        <v>24</v>
      </c>
      <c r="P208" s="94" t="s">
        <v>117</v>
      </c>
      <c r="Q208" s="94"/>
      <c r="R208" s="97" t="str">
        <f t="shared" si="23"/>
        <v>Quarterly Fuel Prices_2021_Update</v>
      </c>
      <c r="T208" s="103" t="s">
        <v>60</v>
      </c>
      <c r="U208" s="94" t="s">
        <v>86</v>
      </c>
      <c r="V208" s="94" t="s">
        <v>87</v>
      </c>
      <c r="W208" s="95">
        <f>INDEX(rngCarbonTaxDeterministic,MATCH($C208,'Commodity inputs and calcs'!$T$26:$T$77,0),MATCH($T208,'Commodity inputs and calcs'!$V$25:$X$25,0))</f>
        <v>8.4059999999999996E-2</v>
      </c>
      <c r="X208" s="95"/>
      <c r="Y208" s="94" t="s">
        <v>85</v>
      </c>
      <c r="Z208" s="96">
        <v>1</v>
      </c>
      <c r="AA208" s="147">
        <f t="shared" si="24"/>
        <v>46478</v>
      </c>
      <c r="AB208" s="147"/>
      <c r="AC208" s="94" t="s">
        <v>24</v>
      </c>
      <c r="AD208" s="94" t="s">
        <v>117</v>
      </c>
      <c r="AE208" s="94"/>
      <c r="AF208" s="97" t="str">
        <f t="shared" si="25"/>
        <v>Quarterly Fuel Prices_2021_Update</v>
      </c>
    </row>
    <row r="209" spans="1:32" x14ac:dyDescent="0.6">
      <c r="A209" s="90" t="str">
        <f>'Fuel adder inputs and calcs'!C206</f>
        <v>Gas</v>
      </c>
      <c r="B209" s="90" t="str">
        <f>'Fuel adder inputs and calcs'!D206</f>
        <v>NI</v>
      </c>
      <c r="C209" s="90" t="str">
        <f>'Fuel adder inputs and calcs'!E206&amp;'Fuel adder inputs and calcs'!F206</f>
        <v>2027Q3</v>
      </c>
      <c r="D209" s="90" t="str">
        <f>B209&amp;" "&amp;INDEX('Fixed inputs'!$D$76:$D$79,MATCH(A209,rngFuels,0))</f>
        <v>NI Gas</v>
      </c>
      <c r="E209" s="63"/>
      <c r="F209" s="139"/>
      <c r="G209" s="94" t="str">
        <f t="shared" si="22"/>
        <v>NI Gas</v>
      </c>
      <c r="H209" s="94" t="s">
        <v>22</v>
      </c>
      <c r="I209" s="95">
        <f ca="1">INDEX(rngFuelPricesDeterministic,MATCH($C209,'Commodity inputs and calcs'!$M$26:$M$77,0),MATCH($A209,'Commodity inputs and calcs'!$N$25:$Q$25,0))+'Fuel adder inputs and calcs'!Q206</f>
        <v>8.8972818703596435</v>
      </c>
      <c r="J209" s="95"/>
      <c r="K209" s="94" t="s">
        <v>23</v>
      </c>
      <c r="L209" s="96">
        <v>1</v>
      </c>
      <c r="M209" s="147">
        <f>INDEX('Fixed inputs'!$G$8:$G$59,MATCH(C209,'Fixed inputs'!$D$8:$D$59,0))</f>
        <v>46569</v>
      </c>
      <c r="N209" s="147"/>
      <c r="O209" s="94" t="s">
        <v>24</v>
      </c>
      <c r="P209" s="94" t="s">
        <v>117</v>
      </c>
      <c r="Q209" s="94"/>
      <c r="R209" s="97" t="str">
        <f t="shared" si="23"/>
        <v>Quarterly Fuel Prices_2021_Update</v>
      </c>
      <c r="T209" s="103" t="s">
        <v>60</v>
      </c>
      <c r="U209" s="94" t="s">
        <v>86</v>
      </c>
      <c r="V209" s="94" t="s">
        <v>87</v>
      </c>
      <c r="W209" s="95">
        <f>INDEX(rngCarbonTaxDeterministic,MATCH($C209,'Commodity inputs and calcs'!$T$26:$T$77,0),MATCH($T209,'Commodity inputs and calcs'!$V$25:$X$25,0))</f>
        <v>8.4059999999999996E-2</v>
      </c>
      <c r="X209" s="95"/>
      <c r="Y209" s="94" t="s">
        <v>85</v>
      </c>
      <c r="Z209" s="96">
        <v>1</v>
      </c>
      <c r="AA209" s="147">
        <f t="shared" si="24"/>
        <v>46569</v>
      </c>
      <c r="AB209" s="147"/>
      <c r="AC209" s="94" t="s">
        <v>24</v>
      </c>
      <c r="AD209" s="94" t="s">
        <v>117</v>
      </c>
      <c r="AE209" s="94"/>
      <c r="AF209" s="97" t="str">
        <f t="shared" si="25"/>
        <v>Quarterly Fuel Prices_2021_Update</v>
      </c>
    </row>
    <row r="210" spans="1:32" x14ac:dyDescent="0.6">
      <c r="A210" s="90" t="str">
        <f>'Fuel adder inputs and calcs'!C207</f>
        <v>Gas</v>
      </c>
      <c r="B210" s="90" t="str">
        <f>'Fuel adder inputs and calcs'!D207</f>
        <v>NI</v>
      </c>
      <c r="C210" s="90" t="str">
        <f>'Fuel adder inputs and calcs'!E207&amp;'Fuel adder inputs and calcs'!F207</f>
        <v>2027Q4</v>
      </c>
      <c r="D210" s="90" t="str">
        <f>B210&amp;" "&amp;INDEX('Fixed inputs'!$D$76:$D$79,MATCH(A210,rngFuels,0))</f>
        <v>NI Gas</v>
      </c>
      <c r="E210" s="63"/>
      <c r="F210" s="139"/>
      <c r="G210" s="94" t="str">
        <f t="shared" si="22"/>
        <v>NI Gas</v>
      </c>
      <c r="H210" s="94" t="s">
        <v>22</v>
      </c>
      <c r="I210" s="95">
        <f ca="1">INDEX(rngFuelPricesDeterministic,MATCH($C210,'Commodity inputs and calcs'!$M$26:$M$77,0),MATCH($A210,'Commodity inputs and calcs'!$N$25:$Q$25,0))+'Fuel adder inputs and calcs'!Q207</f>
        <v>9.8868727291875071</v>
      </c>
      <c r="J210" s="95"/>
      <c r="K210" s="94" t="s">
        <v>23</v>
      </c>
      <c r="L210" s="96">
        <v>1</v>
      </c>
      <c r="M210" s="147">
        <f>INDEX('Fixed inputs'!$G$8:$G$59,MATCH(C210,'Fixed inputs'!$D$8:$D$59,0))</f>
        <v>46661</v>
      </c>
      <c r="N210" s="147"/>
      <c r="O210" s="94" t="s">
        <v>24</v>
      </c>
      <c r="P210" s="94" t="s">
        <v>117</v>
      </c>
      <c r="Q210" s="94"/>
      <c r="R210" s="97" t="str">
        <f t="shared" si="23"/>
        <v>Quarterly Fuel Prices_2021_Update</v>
      </c>
      <c r="T210" s="103" t="s">
        <v>60</v>
      </c>
      <c r="U210" s="94" t="s">
        <v>86</v>
      </c>
      <c r="V210" s="94" t="s">
        <v>87</v>
      </c>
      <c r="W210" s="95">
        <f>INDEX(rngCarbonTaxDeterministic,MATCH($C210,'Commodity inputs and calcs'!$T$26:$T$77,0),MATCH($T210,'Commodity inputs and calcs'!$V$25:$X$25,0))</f>
        <v>8.4059999999999996E-2</v>
      </c>
      <c r="X210" s="95"/>
      <c r="Y210" s="94" t="s">
        <v>85</v>
      </c>
      <c r="Z210" s="96">
        <v>1</v>
      </c>
      <c r="AA210" s="147">
        <f t="shared" si="24"/>
        <v>46661</v>
      </c>
      <c r="AB210" s="147"/>
      <c r="AC210" s="94" t="s">
        <v>24</v>
      </c>
      <c r="AD210" s="94" t="s">
        <v>117</v>
      </c>
      <c r="AE210" s="94"/>
      <c r="AF210" s="97" t="str">
        <f t="shared" si="25"/>
        <v>Quarterly Fuel Prices_2021_Update</v>
      </c>
    </row>
    <row r="211" spans="1:32" x14ac:dyDescent="0.6">
      <c r="A211" s="90" t="str">
        <f>'Fuel adder inputs and calcs'!C208</f>
        <v>Gas</v>
      </c>
      <c r="B211" s="90" t="str">
        <f>'Fuel adder inputs and calcs'!D208</f>
        <v>NI</v>
      </c>
      <c r="C211" s="90" t="str">
        <f>'Fuel adder inputs and calcs'!E208&amp;'Fuel adder inputs and calcs'!F208</f>
        <v>2028Q1</v>
      </c>
      <c r="D211" s="90" t="str">
        <f>B211&amp;" "&amp;INDEX('Fixed inputs'!$D$76:$D$79,MATCH(A211,rngFuels,0))</f>
        <v>NI Gas</v>
      </c>
      <c r="E211" s="63"/>
      <c r="F211" s="139"/>
      <c r="G211" s="94" t="str">
        <f t="shared" si="22"/>
        <v>NI Gas</v>
      </c>
      <c r="H211" s="94" t="s">
        <v>22</v>
      </c>
      <c r="I211" s="95">
        <f ca="1">INDEX(rngFuelPricesDeterministic,MATCH($C211,'Commodity inputs and calcs'!$M$26:$M$77,0),MATCH($A211,'Commodity inputs and calcs'!$N$25:$Q$25,0))+'Fuel adder inputs and calcs'!Q208</f>
        <v>14.707585698488757</v>
      </c>
      <c r="J211" s="95"/>
      <c r="K211" s="94" t="s">
        <v>23</v>
      </c>
      <c r="L211" s="96">
        <v>1</v>
      </c>
      <c r="M211" s="147">
        <f>INDEX('Fixed inputs'!$G$8:$G$59,MATCH(C211,'Fixed inputs'!$D$8:$D$59,0))</f>
        <v>46753</v>
      </c>
      <c r="N211" s="147"/>
      <c r="O211" s="94" t="s">
        <v>24</v>
      </c>
      <c r="P211" s="94" t="s">
        <v>117</v>
      </c>
      <c r="Q211" s="94"/>
      <c r="R211" s="97" t="str">
        <f t="shared" si="23"/>
        <v>Quarterly Fuel Prices_2021_Update</v>
      </c>
      <c r="T211" s="103" t="s">
        <v>60</v>
      </c>
      <c r="U211" s="94" t="s">
        <v>86</v>
      </c>
      <c r="V211" s="94" t="s">
        <v>87</v>
      </c>
      <c r="W211" s="95">
        <f>INDEX(rngCarbonTaxDeterministic,MATCH($C211,'Commodity inputs and calcs'!$T$26:$T$77,0),MATCH($T211,'Commodity inputs and calcs'!$V$25:$X$25,0))</f>
        <v>8.4059999999999996E-2</v>
      </c>
      <c r="X211" s="95"/>
      <c r="Y211" s="94" t="s">
        <v>85</v>
      </c>
      <c r="Z211" s="96">
        <v>1</v>
      </c>
      <c r="AA211" s="147">
        <f t="shared" si="24"/>
        <v>46753</v>
      </c>
      <c r="AB211" s="147"/>
      <c r="AC211" s="94" t="s">
        <v>24</v>
      </c>
      <c r="AD211" s="94" t="s">
        <v>117</v>
      </c>
      <c r="AE211" s="94"/>
      <c r="AF211" s="97" t="str">
        <f t="shared" si="25"/>
        <v>Quarterly Fuel Prices_2021_Update</v>
      </c>
    </row>
    <row r="212" spans="1:32" x14ac:dyDescent="0.6">
      <c r="A212" s="90" t="str">
        <f>'Fuel adder inputs and calcs'!C209</f>
        <v>Gas</v>
      </c>
      <c r="B212" s="90" t="str">
        <f>'Fuel adder inputs and calcs'!D209</f>
        <v>NI</v>
      </c>
      <c r="C212" s="90" t="str">
        <f>'Fuel adder inputs and calcs'!E209&amp;'Fuel adder inputs and calcs'!F209</f>
        <v>2028Q2</v>
      </c>
      <c r="D212" s="90" t="str">
        <f>B212&amp;" "&amp;INDEX('Fixed inputs'!$D$76:$D$79,MATCH(A212,rngFuels,0))</f>
        <v>NI Gas</v>
      </c>
      <c r="E212" s="63"/>
      <c r="F212" s="139"/>
      <c r="G212" s="94" t="str">
        <f t="shared" si="22"/>
        <v>NI Gas</v>
      </c>
      <c r="H212" s="94" t="s">
        <v>22</v>
      </c>
      <c r="I212" s="95">
        <f ca="1">INDEX(rngFuelPricesDeterministic,MATCH($C212,'Commodity inputs and calcs'!$M$26:$M$77,0),MATCH($A212,'Commodity inputs and calcs'!$N$25:$Q$25,0))+'Fuel adder inputs and calcs'!Q209</f>
        <v>9.1746211363277332</v>
      </c>
      <c r="J212" s="95"/>
      <c r="K212" s="94" t="s">
        <v>23</v>
      </c>
      <c r="L212" s="96">
        <v>1</v>
      </c>
      <c r="M212" s="147">
        <f>INDEX('Fixed inputs'!$G$8:$G$59,MATCH(C212,'Fixed inputs'!$D$8:$D$59,0))</f>
        <v>46844</v>
      </c>
      <c r="N212" s="147"/>
      <c r="O212" s="94" t="s">
        <v>24</v>
      </c>
      <c r="P212" s="94" t="s">
        <v>117</v>
      </c>
      <c r="Q212" s="94"/>
      <c r="R212" s="97" t="str">
        <f t="shared" si="23"/>
        <v>Quarterly Fuel Prices_2021_Update</v>
      </c>
      <c r="T212" s="103" t="s">
        <v>60</v>
      </c>
      <c r="U212" s="94" t="s">
        <v>86</v>
      </c>
      <c r="V212" s="94" t="s">
        <v>87</v>
      </c>
      <c r="W212" s="95">
        <f>INDEX(rngCarbonTaxDeterministic,MATCH($C212,'Commodity inputs and calcs'!$T$26:$T$77,0),MATCH($T212,'Commodity inputs and calcs'!$V$25:$X$25,0))</f>
        <v>8.4059999999999996E-2</v>
      </c>
      <c r="X212" s="95"/>
      <c r="Y212" s="94" t="s">
        <v>85</v>
      </c>
      <c r="Z212" s="96">
        <v>1</v>
      </c>
      <c r="AA212" s="147">
        <f t="shared" si="24"/>
        <v>46844</v>
      </c>
      <c r="AB212" s="147"/>
      <c r="AC212" s="94" t="s">
        <v>24</v>
      </c>
      <c r="AD212" s="94" t="s">
        <v>117</v>
      </c>
      <c r="AE212" s="94"/>
      <c r="AF212" s="97" t="str">
        <f t="shared" si="25"/>
        <v>Quarterly Fuel Prices_2021_Update</v>
      </c>
    </row>
    <row r="213" spans="1:32" x14ac:dyDescent="0.6">
      <c r="A213" s="90" t="str">
        <f>'Fuel adder inputs and calcs'!C210</f>
        <v>Gas</v>
      </c>
      <c r="B213" s="90" t="str">
        <f>'Fuel adder inputs and calcs'!D210</f>
        <v>NI</v>
      </c>
      <c r="C213" s="90" t="str">
        <f>'Fuel adder inputs and calcs'!E210&amp;'Fuel adder inputs and calcs'!F210</f>
        <v>2028Q3</v>
      </c>
      <c r="D213" s="90" t="str">
        <f>B213&amp;" "&amp;INDEX('Fixed inputs'!$D$76:$D$79,MATCH(A213,rngFuels,0))</f>
        <v>NI Gas</v>
      </c>
      <c r="E213" s="63"/>
      <c r="F213" s="139"/>
      <c r="G213" s="94" t="str">
        <f t="shared" si="22"/>
        <v>NI Gas</v>
      </c>
      <c r="H213" s="94" t="s">
        <v>22</v>
      </c>
      <c r="I213" s="95">
        <f ca="1">INDEX(rngFuelPricesDeterministic,MATCH($C213,'Commodity inputs and calcs'!$M$26:$M$77,0),MATCH($A213,'Commodity inputs and calcs'!$N$25:$Q$25,0))+'Fuel adder inputs and calcs'!Q210</f>
        <v>8.8972818703596435</v>
      </c>
      <c r="J213" s="95"/>
      <c r="K213" s="94" t="s">
        <v>23</v>
      </c>
      <c r="L213" s="96">
        <v>1</v>
      </c>
      <c r="M213" s="147">
        <f>INDEX('Fixed inputs'!$G$8:$G$59,MATCH(C213,'Fixed inputs'!$D$8:$D$59,0))</f>
        <v>46935</v>
      </c>
      <c r="N213" s="147"/>
      <c r="O213" s="94" t="s">
        <v>24</v>
      </c>
      <c r="P213" s="94" t="s">
        <v>117</v>
      </c>
      <c r="Q213" s="94"/>
      <c r="R213" s="97" t="str">
        <f t="shared" si="23"/>
        <v>Quarterly Fuel Prices_2021_Update</v>
      </c>
      <c r="T213" s="103" t="s">
        <v>60</v>
      </c>
      <c r="U213" s="94" t="s">
        <v>86</v>
      </c>
      <c r="V213" s="94" t="s">
        <v>87</v>
      </c>
      <c r="W213" s="95">
        <f>INDEX(rngCarbonTaxDeterministic,MATCH($C213,'Commodity inputs and calcs'!$T$26:$T$77,0),MATCH($T213,'Commodity inputs and calcs'!$V$25:$X$25,0))</f>
        <v>8.4059999999999996E-2</v>
      </c>
      <c r="X213" s="95"/>
      <c r="Y213" s="94" t="s">
        <v>85</v>
      </c>
      <c r="Z213" s="96">
        <v>1</v>
      </c>
      <c r="AA213" s="147">
        <f t="shared" si="24"/>
        <v>46935</v>
      </c>
      <c r="AB213" s="147"/>
      <c r="AC213" s="94" t="s">
        <v>24</v>
      </c>
      <c r="AD213" s="94" t="s">
        <v>117</v>
      </c>
      <c r="AE213" s="94"/>
      <c r="AF213" s="97" t="str">
        <f t="shared" si="25"/>
        <v>Quarterly Fuel Prices_2021_Update</v>
      </c>
    </row>
    <row r="214" spans="1:32" x14ac:dyDescent="0.6">
      <c r="A214" s="90" t="str">
        <f>'Fuel adder inputs and calcs'!C211</f>
        <v>Gas</v>
      </c>
      <c r="B214" s="90" t="str">
        <f>'Fuel adder inputs and calcs'!D211</f>
        <v>NI</v>
      </c>
      <c r="C214" s="90" t="str">
        <f>'Fuel adder inputs and calcs'!E211&amp;'Fuel adder inputs and calcs'!F211</f>
        <v>2028Q4</v>
      </c>
      <c r="D214" s="90" t="str">
        <f>B214&amp;" "&amp;INDEX('Fixed inputs'!$D$76:$D$79,MATCH(A214,rngFuels,0))</f>
        <v>NI Gas</v>
      </c>
      <c r="E214" s="63"/>
      <c r="F214" s="139"/>
      <c r="G214" s="94" t="str">
        <f t="shared" si="22"/>
        <v>NI Gas</v>
      </c>
      <c r="H214" s="94" t="s">
        <v>22</v>
      </c>
      <c r="I214" s="95">
        <f ca="1">INDEX(rngFuelPricesDeterministic,MATCH($C214,'Commodity inputs and calcs'!$M$26:$M$77,0),MATCH($A214,'Commodity inputs and calcs'!$N$25:$Q$25,0))+'Fuel adder inputs and calcs'!Q211</f>
        <v>9.8868727291875071</v>
      </c>
      <c r="J214" s="95"/>
      <c r="K214" s="94" t="s">
        <v>23</v>
      </c>
      <c r="L214" s="96">
        <v>1</v>
      </c>
      <c r="M214" s="147">
        <f>INDEX('Fixed inputs'!$G$8:$G$59,MATCH(C214,'Fixed inputs'!$D$8:$D$59,0))</f>
        <v>47027</v>
      </c>
      <c r="N214" s="147"/>
      <c r="O214" s="94" t="s">
        <v>24</v>
      </c>
      <c r="P214" s="94" t="s">
        <v>117</v>
      </c>
      <c r="Q214" s="94"/>
      <c r="R214" s="97" t="str">
        <f t="shared" si="23"/>
        <v>Quarterly Fuel Prices_2021_Update</v>
      </c>
      <c r="T214" s="103" t="s">
        <v>60</v>
      </c>
      <c r="U214" s="94" t="s">
        <v>86</v>
      </c>
      <c r="V214" s="94" t="s">
        <v>87</v>
      </c>
      <c r="W214" s="95">
        <f>INDEX(rngCarbonTaxDeterministic,MATCH($C214,'Commodity inputs and calcs'!$T$26:$T$77,0),MATCH($T214,'Commodity inputs and calcs'!$V$25:$X$25,0))</f>
        <v>8.4059999999999996E-2</v>
      </c>
      <c r="X214" s="95"/>
      <c r="Y214" s="94" t="s">
        <v>85</v>
      </c>
      <c r="Z214" s="96">
        <v>1</v>
      </c>
      <c r="AA214" s="147">
        <f t="shared" si="24"/>
        <v>47027</v>
      </c>
      <c r="AB214" s="147"/>
      <c r="AC214" s="94" t="s">
        <v>24</v>
      </c>
      <c r="AD214" s="94" t="s">
        <v>117</v>
      </c>
      <c r="AE214" s="94"/>
      <c r="AF214" s="97" t="str">
        <f t="shared" si="25"/>
        <v>Quarterly Fuel Prices_2021_Update</v>
      </c>
    </row>
    <row r="215" spans="1:32" x14ac:dyDescent="0.6">
      <c r="A215" s="90" t="str">
        <f>'Fuel adder inputs and calcs'!C212</f>
        <v>Gas</v>
      </c>
      <c r="B215" s="90" t="str">
        <f>'Fuel adder inputs and calcs'!D212</f>
        <v>NI</v>
      </c>
      <c r="C215" s="90" t="str">
        <f>'Fuel adder inputs and calcs'!E212&amp;'Fuel adder inputs and calcs'!F212</f>
        <v>2029Q1</v>
      </c>
      <c r="D215" s="90" t="str">
        <f>B215&amp;" "&amp;INDEX('Fixed inputs'!$D$76:$D$79,MATCH(A215,rngFuels,0))</f>
        <v>NI Gas</v>
      </c>
      <c r="E215" s="63"/>
      <c r="F215" s="139"/>
      <c r="G215" s="94" t="str">
        <f t="shared" si="22"/>
        <v>NI Gas</v>
      </c>
      <c r="H215" s="94" t="s">
        <v>22</v>
      </c>
      <c r="I215" s="95">
        <f ca="1">INDEX(rngFuelPricesDeterministic,MATCH($C215,'Commodity inputs and calcs'!$M$26:$M$77,0),MATCH($A215,'Commodity inputs and calcs'!$N$25:$Q$25,0))+'Fuel adder inputs and calcs'!Q212</f>
        <v>14.707585698488757</v>
      </c>
      <c r="J215" s="95"/>
      <c r="K215" s="94" t="s">
        <v>23</v>
      </c>
      <c r="L215" s="96">
        <v>1</v>
      </c>
      <c r="M215" s="147">
        <f>INDEX('Fixed inputs'!$G$8:$G$59,MATCH(C215,'Fixed inputs'!$D$8:$D$59,0))</f>
        <v>47119</v>
      </c>
      <c r="N215" s="147"/>
      <c r="O215" s="94" t="s">
        <v>24</v>
      </c>
      <c r="P215" s="94" t="s">
        <v>117</v>
      </c>
      <c r="Q215" s="94"/>
      <c r="R215" s="97" t="str">
        <f t="shared" si="23"/>
        <v>Quarterly Fuel Prices_2021_Update</v>
      </c>
      <c r="T215" s="103" t="s">
        <v>60</v>
      </c>
      <c r="U215" s="94" t="s">
        <v>86</v>
      </c>
      <c r="V215" s="94" t="s">
        <v>87</v>
      </c>
      <c r="W215" s="95">
        <f>INDEX(rngCarbonTaxDeterministic,MATCH($C215,'Commodity inputs and calcs'!$T$26:$T$77,0),MATCH($T215,'Commodity inputs and calcs'!$V$25:$X$25,0))</f>
        <v>8.4059999999999996E-2</v>
      </c>
      <c r="X215" s="95"/>
      <c r="Y215" s="94" t="s">
        <v>85</v>
      </c>
      <c r="Z215" s="96">
        <v>1</v>
      </c>
      <c r="AA215" s="147">
        <f t="shared" si="24"/>
        <v>47119</v>
      </c>
      <c r="AB215" s="147"/>
      <c r="AC215" s="94" t="s">
        <v>24</v>
      </c>
      <c r="AD215" s="94" t="s">
        <v>117</v>
      </c>
      <c r="AE215" s="94"/>
      <c r="AF215" s="97" t="str">
        <f t="shared" si="25"/>
        <v>Quarterly Fuel Prices_2021_Update</v>
      </c>
    </row>
    <row r="216" spans="1:32" x14ac:dyDescent="0.6">
      <c r="A216" s="90" t="str">
        <f>'Fuel adder inputs and calcs'!C213</f>
        <v>Gas</v>
      </c>
      <c r="B216" s="90" t="str">
        <f>'Fuel adder inputs and calcs'!D213</f>
        <v>NI</v>
      </c>
      <c r="C216" s="90" t="str">
        <f>'Fuel adder inputs and calcs'!E213&amp;'Fuel adder inputs and calcs'!F213</f>
        <v>2029Q2</v>
      </c>
      <c r="D216" s="90" t="str">
        <f>B216&amp;" "&amp;INDEX('Fixed inputs'!$D$76:$D$79,MATCH(A216,rngFuels,0))</f>
        <v>NI Gas</v>
      </c>
      <c r="E216" s="63"/>
      <c r="F216" s="139"/>
      <c r="G216" s="94" t="str">
        <f t="shared" si="22"/>
        <v>NI Gas</v>
      </c>
      <c r="H216" s="94" t="s">
        <v>22</v>
      </c>
      <c r="I216" s="95">
        <f ca="1">INDEX(rngFuelPricesDeterministic,MATCH($C216,'Commodity inputs and calcs'!$M$26:$M$77,0),MATCH($A216,'Commodity inputs and calcs'!$N$25:$Q$25,0))+'Fuel adder inputs and calcs'!Q213</f>
        <v>9.1746211363277332</v>
      </c>
      <c r="J216" s="95"/>
      <c r="K216" s="94" t="s">
        <v>23</v>
      </c>
      <c r="L216" s="96">
        <v>1</v>
      </c>
      <c r="M216" s="147">
        <f>INDEX('Fixed inputs'!$G$8:$G$59,MATCH(C216,'Fixed inputs'!$D$8:$D$59,0))</f>
        <v>47209</v>
      </c>
      <c r="N216" s="147"/>
      <c r="O216" s="94" t="s">
        <v>24</v>
      </c>
      <c r="P216" s="94" t="s">
        <v>117</v>
      </c>
      <c r="Q216" s="94"/>
      <c r="R216" s="97" t="str">
        <f t="shared" si="23"/>
        <v>Quarterly Fuel Prices_2021_Update</v>
      </c>
      <c r="T216" s="103" t="s">
        <v>60</v>
      </c>
      <c r="U216" s="94" t="s">
        <v>86</v>
      </c>
      <c r="V216" s="94" t="s">
        <v>87</v>
      </c>
      <c r="W216" s="95">
        <f>INDEX(rngCarbonTaxDeterministic,MATCH($C216,'Commodity inputs and calcs'!$T$26:$T$77,0),MATCH($T216,'Commodity inputs and calcs'!$V$25:$X$25,0))</f>
        <v>8.4059999999999996E-2</v>
      </c>
      <c r="X216" s="95"/>
      <c r="Y216" s="94" t="s">
        <v>85</v>
      </c>
      <c r="Z216" s="96">
        <v>1</v>
      </c>
      <c r="AA216" s="147">
        <f t="shared" si="24"/>
        <v>47209</v>
      </c>
      <c r="AB216" s="147"/>
      <c r="AC216" s="94" t="s">
        <v>24</v>
      </c>
      <c r="AD216" s="94" t="s">
        <v>117</v>
      </c>
      <c r="AE216" s="94"/>
      <c r="AF216" s="97" t="str">
        <f t="shared" si="25"/>
        <v>Quarterly Fuel Prices_2021_Update</v>
      </c>
    </row>
    <row r="217" spans="1:32" x14ac:dyDescent="0.6">
      <c r="A217" s="90" t="str">
        <f>'Fuel adder inputs and calcs'!C214</f>
        <v>Gas</v>
      </c>
      <c r="B217" s="90" t="str">
        <f>'Fuel adder inputs and calcs'!D214</f>
        <v>NI</v>
      </c>
      <c r="C217" s="90" t="str">
        <f>'Fuel adder inputs and calcs'!E214&amp;'Fuel adder inputs and calcs'!F214</f>
        <v>2029Q3</v>
      </c>
      <c r="D217" s="90" t="str">
        <f>B217&amp;" "&amp;INDEX('Fixed inputs'!$D$76:$D$79,MATCH(A217,rngFuels,0))</f>
        <v>NI Gas</v>
      </c>
      <c r="E217" s="63"/>
      <c r="F217" s="139"/>
      <c r="G217" s="94" t="str">
        <f t="shared" si="22"/>
        <v>NI Gas</v>
      </c>
      <c r="H217" s="94" t="s">
        <v>22</v>
      </c>
      <c r="I217" s="95">
        <f ca="1">INDEX(rngFuelPricesDeterministic,MATCH($C217,'Commodity inputs and calcs'!$M$26:$M$77,0),MATCH($A217,'Commodity inputs and calcs'!$N$25:$Q$25,0))+'Fuel adder inputs and calcs'!Q214</f>
        <v>8.8972818703596435</v>
      </c>
      <c r="J217" s="95"/>
      <c r="K217" s="94" t="s">
        <v>23</v>
      </c>
      <c r="L217" s="96">
        <v>1</v>
      </c>
      <c r="M217" s="147">
        <f>INDEX('Fixed inputs'!$G$8:$G$59,MATCH(C217,'Fixed inputs'!$D$8:$D$59,0))</f>
        <v>47300</v>
      </c>
      <c r="N217" s="147"/>
      <c r="O217" s="94" t="s">
        <v>24</v>
      </c>
      <c r="P217" s="94" t="s">
        <v>117</v>
      </c>
      <c r="Q217" s="94"/>
      <c r="R217" s="97" t="str">
        <f t="shared" si="23"/>
        <v>Quarterly Fuel Prices_2021_Update</v>
      </c>
      <c r="T217" s="103" t="s">
        <v>60</v>
      </c>
      <c r="U217" s="94" t="s">
        <v>86</v>
      </c>
      <c r="V217" s="94" t="s">
        <v>87</v>
      </c>
      <c r="W217" s="95">
        <f>INDEX(rngCarbonTaxDeterministic,MATCH($C217,'Commodity inputs and calcs'!$T$26:$T$77,0),MATCH($T217,'Commodity inputs and calcs'!$V$25:$X$25,0))</f>
        <v>8.4059999999999996E-2</v>
      </c>
      <c r="X217" s="95"/>
      <c r="Y217" s="94" t="s">
        <v>85</v>
      </c>
      <c r="Z217" s="96">
        <v>1</v>
      </c>
      <c r="AA217" s="147">
        <f t="shared" si="24"/>
        <v>47300</v>
      </c>
      <c r="AB217" s="147"/>
      <c r="AC217" s="94" t="s">
        <v>24</v>
      </c>
      <c r="AD217" s="94" t="s">
        <v>117</v>
      </c>
      <c r="AE217" s="94"/>
      <c r="AF217" s="97" t="str">
        <f t="shared" si="25"/>
        <v>Quarterly Fuel Prices_2021_Update</v>
      </c>
    </row>
    <row r="218" spans="1:32" x14ac:dyDescent="0.6">
      <c r="A218" s="90" t="str">
        <f>'Fuel adder inputs and calcs'!C215</f>
        <v>Gas</v>
      </c>
      <c r="B218" s="90" t="str">
        <f>'Fuel adder inputs and calcs'!D215</f>
        <v>NI</v>
      </c>
      <c r="C218" s="90" t="str">
        <f>'Fuel adder inputs and calcs'!E215&amp;'Fuel adder inputs and calcs'!F215</f>
        <v>2029Q4</v>
      </c>
      <c r="D218" s="90" t="str">
        <f>B218&amp;" "&amp;INDEX('Fixed inputs'!$D$76:$D$79,MATCH(A218,rngFuels,0))</f>
        <v>NI Gas</v>
      </c>
      <c r="E218" s="63"/>
      <c r="F218" s="139"/>
      <c r="G218" s="94" t="str">
        <f t="shared" si="22"/>
        <v>NI Gas</v>
      </c>
      <c r="H218" s="94" t="s">
        <v>22</v>
      </c>
      <c r="I218" s="95">
        <f ca="1">INDEX(rngFuelPricesDeterministic,MATCH($C218,'Commodity inputs and calcs'!$M$26:$M$77,0),MATCH($A218,'Commodity inputs and calcs'!$N$25:$Q$25,0))+'Fuel adder inputs and calcs'!Q215</f>
        <v>9.8868727291875071</v>
      </c>
      <c r="J218" s="95"/>
      <c r="K218" s="94" t="s">
        <v>23</v>
      </c>
      <c r="L218" s="96">
        <v>1</v>
      </c>
      <c r="M218" s="147">
        <f>INDEX('Fixed inputs'!$G$8:$G$59,MATCH(C218,'Fixed inputs'!$D$8:$D$59,0))</f>
        <v>47392</v>
      </c>
      <c r="N218" s="147"/>
      <c r="O218" s="94" t="s">
        <v>24</v>
      </c>
      <c r="P218" s="94" t="s">
        <v>117</v>
      </c>
      <c r="Q218" s="94"/>
      <c r="R218" s="97" t="str">
        <f t="shared" si="23"/>
        <v>Quarterly Fuel Prices_2021_Update</v>
      </c>
      <c r="T218" s="103" t="s">
        <v>60</v>
      </c>
      <c r="U218" s="94" t="s">
        <v>86</v>
      </c>
      <c r="V218" s="94" t="s">
        <v>87</v>
      </c>
      <c r="W218" s="95">
        <f>INDEX(rngCarbonTaxDeterministic,MATCH($C218,'Commodity inputs and calcs'!$T$26:$T$77,0),MATCH($T218,'Commodity inputs and calcs'!$V$25:$X$25,0))</f>
        <v>8.4059999999999996E-2</v>
      </c>
      <c r="X218" s="95"/>
      <c r="Y218" s="94" t="s">
        <v>85</v>
      </c>
      <c r="Z218" s="96">
        <v>1</v>
      </c>
      <c r="AA218" s="147">
        <f t="shared" si="24"/>
        <v>47392</v>
      </c>
      <c r="AB218" s="147"/>
      <c r="AC218" s="94" t="s">
        <v>24</v>
      </c>
      <c r="AD218" s="94" t="s">
        <v>117</v>
      </c>
      <c r="AE218" s="94"/>
      <c r="AF218" s="97" t="str">
        <f t="shared" si="25"/>
        <v>Quarterly Fuel Prices_2021_Update</v>
      </c>
    </row>
    <row r="219" spans="1:32" x14ac:dyDescent="0.6">
      <c r="A219" s="90" t="str">
        <f>'Fuel adder inputs and calcs'!C216</f>
        <v>Gas</v>
      </c>
      <c r="B219" s="90" t="str">
        <f>'Fuel adder inputs and calcs'!D216</f>
        <v>GB</v>
      </c>
      <c r="C219" s="90" t="str">
        <f>'Fuel adder inputs and calcs'!E216&amp;'Fuel adder inputs and calcs'!F216</f>
        <v>2017Q1</v>
      </c>
      <c r="D219" s="90" t="str">
        <f>B219&amp;" "&amp;INDEX('Fixed inputs'!$D$76:$D$79,MATCH(A219,rngFuels,0))</f>
        <v>GB Gas</v>
      </c>
      <c r="E219" s="63"/>
      <c r="G219" s="94" t="str">
        <f t="shared" ref="G219:G225" si="26">D219</f>
        <v>GB Gas</v>
      </c>
      <c r="H219" s="94" t="s">
        <v>22</v>
      </c>
      <c r="I219" s="95">
        <f ca="1">INDEX(rngFuelPricesDeterministic,MATCH($C219,'Commodity inputs and calcs'!$M$26:$M$77,0),MATCH($A219,'Commodity inputs and calcs'!$N$25:$Q$25,0))+'Fuel adder inputs and calcs'!Q216</f>
        <v>14.115428014585856</v>
      </c>
      <c r="J219" s="95"/>
      <c r="K219" s="94" t="s">
        <v>23</v>
      </c>
      <c r="L219" s="96">
        <v>1</v>
      </c>
      <c r="M219" s="147">
        <f>INDEX('Fixed inputs'!$G$8:$G$59,MATCH(C219,'Fixed inputs'!$D$8:$D$59,0))</f>
        <v>42736</v>
      </c>
      <c r="N219" s="147"/>
      <c r="O219" s="94" t="s">
        <v>24</v>
      </c>
      <c r="P219" s="94" t="s">
        <v>117</v>
      </c>
      <c r="Q219" s="94"/>
      <c r="R219" s="97" t="str">
        <f t="shared" si="2"/>
        <v>Quarterly Fuel Prices_2021_Update</v>
      </c>
    </row>
    <row r="220" spans="1:32" x14ac:dyDescent="0.6">
      <c r="A220" s="90" t="str">
        <f>'Fuel adder inputs and calcs'!C217</f>
        <v>Gas</v>
      </c>
      <c r="B220" s="90" t="str">
        <f>'Fuel adder inputs and calcs'!D217</f>
        <v>GB</v>
      </c>
      <c r="C220" s="90" t="str">
        <f>'Fuel adder inputs and calcs'!E217&amp;'Fuel adder inputs and calcs'!F217</f>
        <v>2017Q2</v>
      </c>
      <c r="D220" s="90" t="str">
        <f>B220&amp;" "&amp;INDEX('Fixed inputs'!$D$76:$D$79,MATCH(A220,rngFuels,0))</f>
        <v>GB Gas</v>
      </c>
      <c r="E220" s="63"/>
      <c r="G220" s="94" t="str">
        <f t="shared" si="26"/>
        <v>GB Gas</v>
      </c>
      <c r="H220" s="94" t="s">
        <v>22</v>
      </c>
      <c r="I220" s="95">
        <f ca="1">INDEX(rngFuelPricesDeterministic,MATCH($C220,'Commodity inputs and calcs'!$M$26:$M$77,0),MATCH($A220,'Commodity inputs and calcs'!$N$25:$Q$25,0))+'Fuel adder inputs and calcs'!Q217</f>
        <v>8.5824634524248324</v>
      </c>
      <c r="J220" s="95"/>
      <c r="K220" s="94" t="s">
        <v>23</v>
      </c>
      <c r="L220" s="96">
        <v>1</v>
      </c>
      <c r="M220" s="147">
        <f>INDEX('Fixed inputs'!$G$8:$G$59,MATCH(C220,'Fixed inputs'!$D$8:$D$59,0))</f>
        <v>42826</v>
      </c>
      <c r="N220" s="147"/>
      <c r="O220" s="94" t="s">
        <v>24</v>
      </c>
      <c r="P220" s="94" t="s">
        <v>117</v>
      </c>
      <c r="Q220" s="94"/>
      <c r="R220" s="97" t="str">
        <f t="shared" si="2"/>
        <v>Quarterly Fuel Prices_2021_Update</v>
      </c>
    </row>
    <row r="221" spans="1:32" x14ac:dyDescent="0.6">
      <c r="A221" s="90" t="str">
        <f>'Fuel adder inputs and calcs'!C218</f>
        <v>Gas</v>
      </c>
      <c r="B221" s="90" t="str">
        <f>'Fuel adder inputs and calcs'!D218</f>
        <v>GB</v>
      </c>
      <c r="C221" s="90" t="str">
        <f>'Fuel adder inputs and calcs'!E218&amp;'Fuel adder inputs and calcs'!F218</f>
        <v>2017Q3</v>
      </c>
      <c r="D221" s="90" t="str">
        <f>B221&amp;" "&amp;INDEX('Fixed inputs'!$D$76:$D$79,MATCH(A221,rngFuels,0))</f>
        <v>GB Gas</v>
      </c>
      <c r="E221" s="63"/>
      <c r="G221" s="94" t="str">
        <f t="shared" si="26"/>
        <v>GB Gas</v>
      </c>
      <c r="H221" s="94" t="s">
        <v>22</v>
      </c>
      <c r="I221" s="95">
        <f ca="1">INDEX(rngFuelPricesDeterministic,MATCH($C221,'Commodity inputs and calcs'!$M$26:$M$77,0),MATCH($A221,'Commodity inputs and calcs'!$N$25:$Q$25,0))+'Fuel adder inputs and calcs'!Q218</f>
        <v>8.3051241864567427</v>
      </c>
      <c r="J221" s="95"/>
      <c r="K221" s="94" t="s">
        <v>23</v>
      </c>
      <c r="L221" s="96">
        <v>1</v>
      </c>
      <c r="M221" s="147">
        <f>INDEX('Fixed inputs'!$G$8:$G$59,MATCH(C221,'Fixed inputs'!$D$8:$D$59,0))</f>
        <v>42917</v>
      </c>
      <c r="N221" s="147"/>
      <c r="O221" s="94" t="s">
        <v>24</v>
      </c>
      <c r="P221" s="94" t="s">
        <v>117</v>
      </c>
      <c r="Q221" s="94"/>
      <c r="R221" s="97" t="str">
        <f t="shared" si="2"/>
        <v>Quarterly Fuel Prices_2021_Update</v>
      </c>
    </row>
    <row r="222" spans="1:32" x14ac:dyDescent="0.6">
      <c r="A222" s="90" t="str">
        <f>'Fuel adder inputs and calcs'!C219</f>
        <v>Gas</v>
      </c>
      <c r="B222" s="90" t="str">
        <f>'Fuel adder inputs and calcs'!D219</f>
        <v>GB</v>
      </c>
      <c r="C222" s="90" t="str">
        <f>'Fuel adder inputs and calcs'!E219&amp;'Fuel adder inputs and calcs'!F219</f>
        <v>2017Q4</v>
      </c>
      <c r="D222" s="90" t="str">
        <f>B222&amp;" "&amp;INDEX('Fixed inputs'!$D$76:$D$79,MATCH(A222,rngFuels,0))</f>
        <v>GB Gas</v>
      </c>
      <c r="E222" s="63"/>
      <c r="G222" s="94" t="str">
        <f t="shared" si="26"/>
        <v>GB Gas</v>
      </c>
      <c r="H222" s="94" t="s">
        <v>22</v>
      </c>
      <c r="I222" s="95">
        <f ca="1">INDEX(rngFuelPricesDeterministic,MATCH($C222,'Commodity inputs and calcs'!$M$26:$M$77,0),MATCH($A222,'Commodity inputs and calcs'!$N$25:$Q$25,0))+'Fuel adder inputs and calcs'!Q219</f>
        <v>9.2947150452846063</v>
      </c>
      <c r="J222" s="95"/>
      <c r="K222" s="94" t="s">
        <v>23</v>
      </c>
      <c r="L222" s="96">
        <v>1</v>
      </c>
      <c r="M222" s="147">
        <f>INDEX('Fixed inputs'!$G$8:$G$59,MATCH(C222,'Fixed inputs'!$D$8:$D$59,0))</f>
        <v>43009</v>
      </c>
      <c r="N222" s="147"/>
      <c r="O222" s="94" t="s">
        <v>24</v>
      </c>
      <c r="P222" s="94" t="s">
        <v>117</v>
      </c>
      <c r="Q222" s="94"/>
      <c r="R222" s="97" t="str">
        <f t="shared" si="2"/>
        <v>Quarterly Fuel Prices_2021_Update</v>
      </c>
    </row>
    <row r="223" spans="1:32" x14ac:dyDescent="0.6">
      <c r="A223" s="90" t="str">
        <f>'Fuel adder inputs and calcs'!C220</f>
        <v>Gas</v>
      </c>
      <c r="B223" s="90" t="str">
        <f>'Fuel adder inputs and calcs'!D220</f>
        <v>GB</v>
      </c>
      <c r="C223" s="90" t="str">
        <f>'Fuel adder inputs and calcs'!E220&amp;'Fuel adder inputs and calcs'!F220</f>
        <v>2018Q1</v>
      </c>
      <c r="D223" s="90" t="str">
        <f>B223&amp;" "&amp;INDEX('Fixed inputs'!$D$76:$D$79,MATCH(A223,rngFuels,0))</f>
        <v>GB Gas</v>
      </c>
      <c r="E223" s="63"/>
      <c r="G223" s="94" t="str">
        <f t="shared" si="26"/>
        <v>GB Gas</v>
      </c>
      <c r="H223" s="94" t="s">
        <v>22</v>
      </c>
      <c r="I223" s="95">
        <f ca="1">INDEX(rngFuelPricesDeterministic,MATCH($C223,'Commodity inputs and calcs'!$M$26:$M$77,0),MATCH($A223,'Commodity inputs and calcs'!$N$25:$Q$25,0))+'Fuel adder inputs and calcs'!Q220</f>
        <v>14.115428014585856</v>
      </c>
      <c r="J223" s="95"/>
      <c r="K223" s="94" t="s">
        <v>23</v>
      </c>
      <c r="L223" s="96">
        <v>1</v>
      </c>
      <c r="M223" s="147">
        <f>INDEX('Fixed inputs'!$G$8:$G$59,MATCH(C223,'Fixed inputs'!$D$8:$D$59,0))</f>
        <v>43101</v>
      </c>
      <c r="N223" s="147"/>
      <c r="O223" s="94" t="s">
        <v>24</v>
      </c>
      <c r="P223" s="94" t="s">
        <v>117</v>
      </c>
      <c r="Q223" s="94"/>
      <c r="R223" s="97" t="str">
        <f t="shared" si="2"/>
        <v>Quarterly Fuel Prices_2021_Update</v>
      </c>
    </row>
    <row r="224" spans="1:32" x14ac:dyDescent="0.6">
      <c r="A224" s="90" t="str">
        <f>'Fuel adder inputs and calcs'!C221</f>
        <v>Gas</v>
      </c>
      <c r="B224" s="90" t="str">
        <f>'Fuel adder inputs and calcs'!D221</f>
        <v>GB</v>
      </c>
      <c r="C224" s="90" t="str">
        <f>'Fuel adder inputs and calcs'!E221&amp;'Fuel adder inputs and calcs'!F221</f>
        <v>2018Q2</v>
      </c>
      <c r="D224" s="90" t="str">
        <f>B224&amp;" "&amp;INDEX('Fixed inputs'!$D$76:$D$79,MATCH(A224,rngFuels,0))</f>
        <v>GB Gas</v>
      </c>
      <c r="E224" s="63"/>
      <c r="G224" s="94" t="str">
        <f t="shared" si="26"/>
        <v>GB Gas</v>
      </c>
      <c r="H224" s="94" t="s">
        <v>22</v>
      </c>
      <c r="I224" s="95">
        <f ca="1">INDEX(rngFuelPricesDeterministic,MATCH($C224,'Commodity inputs and calcs'!$M$26:$M$77,0),MATCH($A224,'Commodity inputs and calcs'!$N$25:$Q$25,0))+'Fuel adder inputs and calcs'!Q221</f>
        <v>8.5824634524248324</v>
      </c>
      <c r="J224" s="95"/>
      <c r="K224" s="94" t="s">
        <v>23</v>
      </c>
      <c r="L224" s="96">
        <v>1</v>
      </c>
      <c r="M224" s="147">
        <f>INDEX('Fixed inputs'!$G$8:$G$59,MATCH(C224,'Fixed inputs'!$D$8:$D$59,0))</f>
        <v>43191</v>
      </c>
      <c r="N224" s="147"/>
      <c r="O224" s="94" t="s">
        <v>24</v>
      </c>
      <c r="P224" s="94" t="s">
        <v>117</v>
      </c>
      <c r="Q224" s="94"/>
      <c r="R224" s="97" t="str">
        <f t="shared" si="2"/>
        <v>Quarterly Fuel Prices_2021_Update</v>
      </c>
    </row>
    <row r="225" spans="1:18" x14ac:dyDescent="0.6">
      <c r="A225" s="90" t="str">
        <f>'Fuel adder inputs and calcs'!C222</f>
        <v>Gas</v>
      </c>
      <c r="B225" s="90" t="str">
        <f>'Fuel adder inputs and calcs'!D222</f>
        <v>GB</v>
      </c>
      <c r="C225" s="90" t="str">
        <f>'Fuel adder inputs and calcs'!E222&amp;'Fuel adder inputs and calcs'!F222</f>
        <v>2018Q3</v>
      </c>
      <c r="D225" s="90" t="str">
        <f>B225&amp;" "&amp;INDEX('Fixed inputs'!$D$76:$D$79,MATCH(A225,rngFuels,0))</f>
        <v>GB Gas</v>
      </c>
      <c r="E225" s="63"/>
      <c r="G225" s="94" t="str">
        <f t="shared" si="26"/>
        <v>GB Gas</v>
      </c>
      <c r="H225" s="94" t="s">
        <v>22</v>
      </c>
      <c r="I225" s="95">
        <f ca="1">INDEX(rngFuelPricesDeterministic,MATCH($C225,'Commodity inputs and calcs'!$M$26:$M$77,0),MATCH($A225,'Commodity inputs and calcs'!$N$25:$Q$25,0))+'Fuel adder inputs and calcs'!Q222</f>
        <v>8.3051241864567427</v>
      </c>
      <c r="J225" s="95"/>
      <c r="K225" s="94" t="s">
        <v>23</v>
      </c>
      <c r="L225" s="96">
        <v>1</v>
      </c>
      <c r="M225" s="147">
        <f>INDEX('Fixed inputs'!$G$8:$G$59,MATCH(C225,'Fixed inputs'!$D$8:$D$59,0))</f>
        <v>43282</v>
      </c>
      <c r="N225" s="147"/>
      <c r="O225" s="94" t="s">
        <v>24</v>
      </c>
      <c r="P225" s="94" t="s">
        <v>117</v>
      </c>
      <c r="Q225" s="94"/>
      <c r="R225" s="97" t="str">
        <f t="shared" si="2"/>
        <v>Quarterly Fuel Prices_2021_Update</v>
      </c>
    </row>
    <row r="226" spans="1:18" x14ac:dyDescent="0.6">
      <c r="A226" s="90" t="str">
        <f>'Fuel adder inputs and calcs'!C223</f>
        <v>Gas</v>
      </c>
      <c r="B226" s="90" t="str">
        <f>'Fuel adder inputs and calcs'!D223</f>
        <v>GB</v>
      </c>
      <c r="C226" s="90" t="str">
        <f>'Fuel adder inputs and calcs'!E223&amp;'Fuel adder inputs and calcs'!F223</f>
        <v>2018Q4</v>
      </c>
      <c r="D226" s="90" t="str">
        <f>B226&amp;" "&amp;INDEX('Fixed inputs'!$D$76:$D$79,MATCH(A226,rngFuels,0))</f>
        <v>GB Gas</v>
      </c>
      <c r="E226" s="63"/>
      <c r="G226" s="94" t="str">
        <f t="shared" ref="G226:G246" si="27">D226</f>
        <v>GB Gas</v>
      </c>
      <c r="H226" s="94" t="s">
        <v>22</v>
      </c>
      <c r="I226" s="95">
        <f ca="1">INDEX(rngFuelPricesDeterministic,MATCH($C226,'Commodity inputs and calcs'!$M$26:$M$77,0),MATCH($A226,'Commodity inputs and calcs'!$N$25:$Q$25,0))+'Fuel adder inputs and calcs'!Q223</f>
        <v>9.2947150452846063</v>
      </c>
      <c r="J226" s="95"/>
      <c r="K226" s="94" t="s">
        <v>23</v>
      </c>
      <c r="L226" s="96">
        <v>1</v>
      </c>
      <c r="M226" s="147">
        <f>INDEX('Fixed inputs'!$G$8:$G$59,MATCH(C226,'Fixed inputs'!$D$8:$D$59,0))</f>
        <v>43374</v>
      </c>
      <c r="N226" s="147"/>
      <c r="O226" s="94" t="s">
        <v>24</v>
      </c>
      <c r="P226" s="94" t="s">
        <v>117</v>
      </c>
      <c r="Q226" s="94"/>
      <c r="R226" s="97" t="str">
        <f t="shared" si="2"/>
        <v>Quarterly Fuel Prices_2021_Update</v>
      </c>
    </row>
    <row r="227" spans="1:18" x14ac:dyDescent="0.6">
      <c r="A227" s="90" t="str">
        <f>'Fuel adder inputs and calcs'!C224</f>
        <v>Gas</v>
      </c>
      <c r="B227" s="90" t="str">
        <f>'Fuel adder inputs and calcs'!D224</f>
        <v>GB</v>
      </c>
      <c r="C227" s="90" t="str">
        <f>'Fuel adder inputs and calcs'!E224&amp;'Fuel adder inputs and calcs'!F224</f>
        <v>2019Q1</v>
      </c>
      <c r="D227" s="90" t="str">
        <f>B227&amp;" "&amp;INDEX('Fixed inputs'!$D$76:$D$79,MATCH(A227,rngFuels,0))</f>
        <v>GB Gas</v>
      </c>
      <c r="E227" s="63"/>
      <c r="G227" s="94" t="str">
        <f t="shared" si="27"/>
        <v>GB Gas</v>
      </c>
      <c r="H227" s="94" t="s">
        <v>22</v>
      </c>
      <c r="I227" s="95">
        <f ca="1">INDEX(rngFuelPricesDeterministic,MATCH($C227,'Commodity inputs and calcs'!$M$26:$M$77,0),MATCH($A227,'Commodity inputs and calcs'!$N$25:$Q$25,0))+'Fuel adder inputs and calcs'!Q224</f>
        <v>14.115428014585856</v>
      </c>
      <c r="J227" s="95"/>
      <c r="K227" s="94" t="s">
        <v>23</v>
      </c>
      <c r="L227" s="96">
        <v>1</v>
      </c>
      <c r="M227" s="147">
        <f>INDEX('Fixed inputs'!$G$8:$G$59,MATCH(C227,'Fixed inputs'!$D$8:$D$59,0))</f>
        <v>43466</v>
      </c>
      <c r="N227" s="147"/>
      <c r="O227" s="94" t="s">
        <v>24</v>
      </c>
      <c r="P227" s="94" t="s">
        <v>117</v>
      </c>
      <c r="Q227" s="94"/>
      <c r="R227" s="97" t="str">
        <f t="shared" si="2"/>
        <v>Quarterly Fuel Prices_2021_Update</v>
      </c>
    </row>
    <row r="228" spans="1:18" x14ac:dyDescent="0.6">
      <c r="A228" s="90" t="str">
        <f>'Fuel adder inputs and calcs'!C225</f>
        <v>Gas</v>
      </c>
      <c r="B228" s="90" t="str">
        <f>'Fuel adder inputs and calcs'!D225</f>
        <v>GB</v>
      </c>
      <c r="C228" s="90" t="str">
        <f>'Fuel adder inputs and calcs'!E225&amp;'Fuel adder inputs and calcs'!F225</f>
        <v>2019Q2</v>
      </c>
      <c r="D228" s="90" t="str">
        <f>B228&amp;" "&amp;INDEX('Fixed inputs'!$D$76:$D$79,MATCH(A228,rngFuels,0))</f>
        <v>GB Gas</v>
      </c>
      <c r="E228" s="63"/>
      <c r="G228" s="94" t="str">
        <f t="shared" si="27"/>
        <v>GB Gas</v>
      </c>
      <c r="H228" s="94" t="s">
        <v>22</v>
      </c>
      <c r="I228" s="95">
        <f ca="1">INDEX(rngFuelPricesDeterministic,MATCH($C228,'Commodity inputs and calcs'!$M$26:$M$77,0),MATCH($A228,'Commodity inputs and calcs'!$N$25:$Q$25,0))+'Fuel adder inputs and calcs'!Q225</f>
        <v>8.5824634524248324</v>
      </c>
      <c r="J228" s="95"/>
      <c r="K228" s="94" t="s">
        <v>23</v>
      </c>
      <c r="L228" s="96">
        <v>1</v>
      </c>
      <c r="M228" s="147">
        <f>INDEX('Fixed inputs'!$G$8:$G$59,MATCH(C228,'Fixed inputs'!$D$8:$D$59,0))</f>
        <v>43556</v>
      </c>
      <c r="N228" s="147"/>
      <c r="O228" s="94" t="s">
        <v>24</v>
      </c>
      <c r="P228" s="94" t="s">
        <v>117</v>
      </c>
      <c r="Q228" s="94"/>
      <c r="R228" s="97" t="str">
        <f t="shared" si="2"/>
        <v>Quarterly Fuel Prices_2021_Update</v>
      </c>
    </row>
    <row r="229" spans="1:18" x14ac:dyDescent="0.6">
      <c r="A229" s="90" t="str">
        <f>'Fuel adder inputs and calcs'!C226</f>
        <v>Gas</v>
      </c>
      <c r="B229" s="90" t="str">
        <f>'Fuel adder inputs and calcs'!D226</f>
        <v>GB</v>
      </c>
      <c r="C229" s="90" t="str">
        <f>'Fuel adder inputs and calcs'!E226&amp;'Fuel adder inputs and calcs'!F226</f>
        <v>2019Q3</v>
      </c>
      <c r="D229" s="90" t="str">
        <f>B229&amp;" "&amp;INDEX('Fixed inputs'!$D$76:$D$79,MATCH(A229,rngFuels,0))</f>
        <v>GB Gas</v>
      </c>
      <c r="E229" s="63"/>
      <c r="G229" s="94" t="str">
        <f t="shared" si="27"/>
        <v>GB Gas</v>
      </c>
      <c r="H229" s="94" t="s">
        <v>22</v>
      </c>
      <c r="I229" s="95">
        <f ca="1">INDEX(rngFuelPricesDeterministic,MATCH($C229,'Commodity inputs and calcs'!$M$26:$M$77,0),MATCH($A229,'Commodity inputs and calcs'!$N$25:$Q$25,0))+'Fuel adder inputs and calcs'!Q226</f>
        <v>8.3051241864567427</v>
      </c>
      <c r="J229" s="95"/>
      <c r="K229" s="94" t="s">
        <v>23</v>
      </c>
      <c r="L229" s="96">
        <v>1</v>
      </c>
      <c r="M229" s="147">
        <f>INDEX('Fixed inputs'!$G$8:$G$59,MATCH(C229,'Fixed inputs'!$D$8:$D$59,0))</f>
        <v>43647</v>
      </c>
      <c r="N229" s="147"/>
      <c r="O229" s="94" t="s">
        <v>24</v>
      </c>
      <c r="P229" s="94" t="s">
        <v>117</v>
      </c>
      <c r="Q229" s="94"/>
      <c r="R229" s="97" t="str">
        <f t="shared" si="2"/>
        <v>Quarterly Fuel Prices_2021_Update</v>
      </c>
    </row>
    <row r="230" spans="1:18" x14ac:dyDescent="0.6">
      <c r="A230" s="90" t="str">
        <f>'Fuel adder inputs and calcs'!C227</f>
        <v>Gas</v>
      </c>
      <c r="B230" s="90" t="str">
        <f>'Fuel adder inputs and calcs'!D227</f>
        <v>GB</v>
      </c>
      <c r="C230" s="90" t="str">
        <f>'Fuel adder inputs and calcs'!E227&amp;'Fuel adder inputs and calcs'!F227</f>
        <v>2019Q4</v>
      </c>
      <c r="D230" s="90" t="str">
        <f>B230&amp;" "&amp;INDEX('Fixed inputs'!$D$76:$D$79,MATCH(A230,rngFuels,0))</f>
        <v>GB Gas</v>
      </c>
      <c r="E230" s="63"/>
      <c r="G230" s="94" t="str">
        <f t="shared" si="27"/>
        <v>GB Gas</v>
      </c>
      <c r="H230" s="94" t="s">
        <v>22</v>
      </c>
      <c r="I230" s="95">
        <f ca="1">INDEX(rngFuelPricesDeterministic,MATCH($C230,'Commodity inputs and calcs'!$M$26:$M$77,0),MATCH($A230,'Commodity inputs and calcs'!$N$25:$Q$25,0))+'Fuel adder inputs and calcs'!Q227</f>
        <v>9.2947150452846063</v>
      </c>
      <c r="J230" s="95"/>
      <c r="K230" s="94" t="s">
        <v>23</v>
      </c>
      <c r="L230" s="96">
        <v>1</v>
      </c>
      <c r="M230" s="147">
        <f>INDEX('Fixed inputs'!$G$8:$G$59,MATCH(C230,'Fixed inputs'!$D$8:$D$59,0))</f>
        <v>43739</v>
      </c>
      <c r="N230" s="147"/>
      <c r="O230" s="94" t="s">
        <v>24</v>
      </c>
      <c r="P230" s="94" t="s">
        <v>117</v>
      </c>
      <c r="Q230" s="94"/>
      <c r="R230" s="97" t="str">
        <f t="shared" si="2"/>
        <v>Quarterly Fuel Prices_2021_Update</v>
      </c>
    </row>
    <row r="231" spans="1:18" x14ac:dyDescent="0.6">
      <c r="A231" s="90" t="str">
        <f>'Fuel adder inputs and calcs'!C228</f>
        <v>Gas</v>
      </c>
      <c r="B231" s="90" t="str">
        <f>'Fuel adder inputs and calcs'!D228</f>
        <v>GB</v>
      </c>
      <c r="C231" s="90" t="str">
        <f>'Fuel adder inputs and calcs'!E228&amp;'Fuel adder inputs and calcs'!F228</f>
        <v>2020Q1</v>
      </c>
      <c r="D231" s="90" t="str">
        <f>B231&amp;" "&amp;INDEX('Fixed inputs'!$D$76:$D$79,MATCH(A231,rngFuels,0))</f>
        <v>GB Gas</v>
      </c>
      <c r="E231" s="63"/>
      <c r="G231" s="94" t="str">
        <f t="shared" si="27"/>
        <v>GB Gas</v>
      </c>
      <c r="H231" s="94" t="s">
        <v>22</v>
      </c>
      <c r="I231" s="95">
        <f ca="1">INDEX(rngFuelPricesDeterministic,MATCH($C231,'Commodity inputs and calcs'!$M$26:$M$77,0),MATCH($A231,'Commodity inputs and calcs'!$N$25:$Q$25,0))+'Fuel adder inputs and calcs'!Q228</f>
        <v>14.115428014585856</v>
      </c>
      <c r="J231" s="95"/>
      <c r="K231" s="94" t="s">
        <v>23</v>
      </c>
      <c r="L231" s="96">
        <v>1</v>
      </c>
      <c r="M231" s="147">
        <f>INDEX('Fixed inputs'!$G$8:$G$59,MATCH(C231,'Fixed inputs'!$D$8:$D$59,0))</f>
        <v>43831</v>
      </c>
      <c r="N231" s="147"/>
      <c r="O231" s="94" t="s">
        <v>24</v>
      </c>
      <c r="P231" s="94" t="s">
        <v>117</v>
      </c>
      <c r="Q231" s="94"/>
      <c r="R231" s="97" t="str">
        <f t="shared" si="2"/>
        <v>Quarterly Fuel Prices_2021_Update</v>
      </c>
    </row>
    <row r="232" spans="1:18" x14ac:dyDescent="0.6">
      <c r="A232" s="90" t="str">
        <f>'Fuel adder inputs and calcs'!C229</f>
        <v>Gas</v>
      </c>
      <c r="B232" s="90" t="str">
        <f>'Fuel adder inputs and calcs'!D229</f>
        <v>GB</v>
      </c>
      <c r="C232" s="90" t="str">
        <f>'Fuel adder inputs and calcs'!E229&amp;'Fuel adder inputs and calcs'!F229</f>
        <v>2020Q2</v>
      </c>
      <c r="D232" s="90" t="str">
        <f>B232&amp;" "&amp;INDEX('Fixed inputs'!$D$76:$D$79,MATCH(A232,rngFuels,0))</f>
        <v>GB Gas</v>
      </c>
      <c r="E232" s="63"/>
      <c r="G232" s="94" t="str">
        <f t="shared" si="27"/>
        <v>GB Gas</v>
      </c>
      <c r="H232" s="94" t="s">
        <v>22</v>
      </c>
      <c r="I232" s="95">
        <f ca="1">INDEX(rngFuelPricesDeterministic,MATCH($C232,'Commodity inputs and calcs'!$M$26:$M$77,0),MATCH($A232,'Commodity inputs and calcs'!$N$25:$Q$25,0))+'Fuel adder inputs and calcs'!Q229</f>
        <v>8.5824634524248324</v>
      </c>
      <c r="J232" s="95"/>
      <c r="K232" s="94" t="s">
        <v>23</v>
      </c>
      <c r="L232" s="96">
        <v>1</v>
      </c>
      <c r="M232" s="147">
        <f>INDEX('Fixed inputs'!$G$8:$G$59,MATCH(C232,'Fixed inputs'!$D$8:$D$59,0))</f>
        <v>43922</v>
      </c>
      <c r="N232" s="147"/>
      <c r="O232" s="94" t="s">
        <v>24</v>
      </c>
      <c r="P232" s="94" t="s">
        <v>117</v>
      </c>
      <c r="Q232" s="94"/>
      <c r="R232" s="97" t="str">
        <f t="shared" si="2"/>
        <v>Quarterly Fuel Prices_2021_Update</v>
      </c>
    </row>
    <row r="233" spans="1:18" x14ac:dyDescent="0.6">
      <c r="A233" s="90" t="str">
        <f>'Fuel adder inputs and calcs'!C230</f>
        <v>Gas</v>
      </c>
      <c r="B233" s="90" t="str">
        <f>'Fuel adder inputs and calcs'!D230</f>
        <v>GB</v>
      </c>
      <c r="C233" s="90" t="str">
        <f>'Fuel adder inputs and calcs'!E230&amp;'Fuel adder inputs and calcs'!F230</f>
        <v>2020Q3</v>
      </c>
      <c r="D233" s="90" t="str">
        <f>B233&amp;" "&amp;INDEX('Fixed inputs'!$D$76:$D$79,MATCH(A233,rngFuels,0))</f>
        <v>GB Gas</v>
      </c>
      <c r="E233" s="63"/>
      <c r="G233" s="94" t="str">
        <f t="shared" si="27"/>
        <v>GB Gas</v>
      </c>
      <c r="H233" s="94" t="s">
        <v>22</v>
      </c>
      <c r="I233" s="95">
        <f ca="1">INDEX(rngFuelPricesDeterministic,MATCH($C233,'Commodity inputs and calcs'!$M$26:$M$77,0),MATCH($A233,'Commodity inputs and calcs'!$N$25:$Q$25,0))+'Fuel adder inputs and calcs'!Q230</f>
        <v>8.3051241864567427</v>
      </c>
      <c r="J233" s="95"/>
      <c r="K233" s="94" t="s">
        <v>23</v>
      </c>
      <c r="L233" s="96">
        <v>1</v>
      </c>
      <c r="M233" s="147">
        <f>INDEX('Fixed inputs'!$G$8:$G$59,MATCH(C233,'Fixed inputs'!$D$8:$D$59,0))</f>
        <v>44013</v>
      </c>
      <c r="N233" s="147"/>
      <c r="O233" s="94" t="s">
        <v>24</v>
      </c>
      <c r="P233" s="94" t="s">
        <v>117</v>
      </c>
      <c r="Q233" s="94"/>
      <c r="R233" s="97" t="str">
        <f t="shared" si="2"/>
        <v>Quarterly Fuel Prices_2021_Update</v>
      </c>
    </row>
    <row r="234" spans="1:18" x14ac:dyDescent="0.6">
      <c r="A234" s="90" t="str">
        <f>'Fuel adder inputs and calcs'!C231</f>
        <v>Gas</v>
      </c>
      <c r="B234" s="90" t="str">
        <f>'Fuel adder inputs and calcs'!D231</f>
        <v>GB</v>
      </c>
      <c r="C234" s="90" t="str">
        <f>'Fuel adder inputs and calcs'!E231&amp;'Fuel adder inputs and calcs'!F231</f>
        <v>2020Q4</v>
      </c>
      <c r="D234" s="90" t="str">
        <f>B234&amp;" "&amp;INDEX('Fixed inputs'!$D$76:$D$79,MATCH(A234,rngFuels,0))</f>
        <v>GB Gas</v>
      </c>
      <c r="E234" s="63"/>
      <c r="G234" s="94" t="str">
        <f t="shared" si="27"/>
        <v>GB Gas</v>
      </c>
      <c r="H234" s="94" t="s">
        <v>22</v>
      </c>
      <c r="I234" s="95">
        <f ca="1">INDEX(rngFuelPricesDeterministic,MATCH($C234,'Commodity inputs and calcs'!$M$26:$M$77,0),MATCH($A234,'Commodity inputs and calcs'!$N$25:$Q$25,0))+'Fuel adder inputs and calcs'!Q231</f>
        <v>9.2947150452846063</v>
      </c>
      <c r="J234" s="95"/>
      <c r="K234" s="94" t="s">
        <v>23</v>
      </c>
      <c r="L234" s="96">
        <v>1</v>
      </c>
      <c r="M234" s="147">
        <f>INDEX('Fixed inputs'!$G$8:$G$59,MATCH(C234,'Fixed inputs'!$D$8:$D$59,0))</f>
        <v>44105</v>
      </c>
      <c r="N234" s="147"/>
      <c r="O234" s="94" t="s">
        <v>24</v>
      </c>
      <c r="P234" s="94" t="s">
        <v>117</v>
      </c>
      <c r="Q234" s="94"/>
      <c r="R234" s="97" t="str">
        <f t="shared" si="2"/>
        <v>Quarterly Fuel Prices_2021_Update</v>
      </c>
    </row>
    <row r="235" spans="1:18" x14ac:dyDescent="0.6">
      <c r="A235" s="90" t="str">
        <f>'Fuel adder inputs and calcs'!C232</f>
        <v>Gas</v>
      </c>
      <c r="B235" s="90" t="str">
        <f>'Fuel adder inputs and calcs'!D232</f>
        <v>GB</v>
      </c>
      <c r="C235" s="90" t="str">
        <f>'Fuel adder inputs and calcs'!E232&amp;'Fuel adder inputs and calcs'!F232</f>
        <v>2021Q1</v>
      </c>
      <c r="D235" s="90" t="str">
        <f>B235&amp;" "&amp;INDEX('Fixed inputs'!$D$76:$D$79,MATCH(A235,rngFuels,0))</f>
        <v>GB Gas</v>
      </c>
      <c r="E235" s="63"/>
      <c r="G235" s="94" t="str">
        <f t="shared" si="27"/>
        <v>GB Gas</v>
      </c>
      <c r="H235" s="94" t="s">
        <v>22</v>
      </c>
      <c r="I235" s="95">
        <f ca="1">INDEX(rngFuelPricesDeterministic,MATCH($C235,'Commodity inputs and calcs'!$M$26:$M$77,0),MATCH($A235,'Commodity inputs and calcs'!$N$25:$Q$25,0))+'Fuel adder inputs and calcs'!Q232</f>
        <v>14.115428014585856</v>
      </c>
      <c r="J235" s="95"/>
      <c r="K235" s="94" t="s">
        <v>23</v>
      </c>
      <c r="L235" s="96">
        <v>1</v>
      </c>
      <c r="M235" s="147">
        <f>INDEX('Fixed inputs'!$G$8:$G$59,MATCH(C235,'Fixed inputs'!$D$8:$D$59,0))</f>
        <v>44197</v>
      </c>
      <c r="N235" s="147"/>
      <c r="O235" s="94" t="s">
        <v>24</v>
      </c>
      <c r="P235" s="94" t="s">
        <v>117</v>
      </c>
      <c r="Q235" s="94"/>
      <c r="R235" s="97" t="str">
        <f t="shared" si="2"/>
        <v>Quarterly Fuel Prices_2021_Update</v>
      </c>
    </row>
    <row r="236" spans="1:18" x14ac:dyDescent="0.6">
      <c r="A236" s="90" t="str">
        <f>'Fuel adder inputs and calcs'!C233</f>
        <v>Gas</v>
      </c>
      <c r="B236" s="90" t="str">
        <f>'Fuel adder inputs and calcs'!D233</f>
        <v>GB</v>
      </c>
      <c r="C236" s="90" t="str">
        <f>'Fuel adder inputs and calcs'!E233&amp;'Fuel adder inputs and calcs'!F233</f>
        <v>2021Q2</v>
      </c>
      <c r="D236" s="90" t="str">
        <f>B236&amp;" "&amp;INDEX('Fixed inputs'!$D$76:$D$79,MATCH(A236,rngFuels,0))</f>
        <v>GB Gas</v>
      </c>
      <c r="E236" s="63"/>
      <c r="G236" s="94" t="str">
        <f t="shared" si="27"/>
        <v>GB Gas</v>
      </c>
      <c r="H236" s="94" t="s">
        <v>22</v>
      </c>
      <c r="I236" s="95">
        <f ca="1">INDEX(rngFuelPricesDeterministic,MATCH($C236,'Commodity inputs and calcs'!$M$26:$M$77,0),MATCH($A236,'Commodity inputs and calcs'!$N$25:$Q$25,0))+'Fuel adder inputs and calcs'!Q233</f>
        <v>8.5824634524248324</v>
      </c>
      <c r="J236" s="95"/>
      <c r="K236" s="94" t="s">
        <v>23</v>
      </c>
      <c r="L236" s="96">
        <v>1</v>
      </c>
      <c r="M236" s="147">
        <f>INDEX('Fixed inputs'!$G$8:$G$59,MATCH(C236,'Fixed inputs'!$D$8:$D$59,0))</f>
        <v>44287</v>
      </c>
      <c r="N236" s="147"/>
      <c r="O236" s="94" t="s">
        <v>24</v>
      </c>
      <c r="P236" s="94" t="s">
        <v>117</v>
      </c>
      <c r="Q236" s="94"/>
      <c r="R236" s="97" t="str">
        <f t="shared" si="2"/>
        <v>Quarterly Fuel Prices_2021_Update</v>
      </c>
    </row>
    <row r="237" spans="1:18" x14ac:dyDescent="0.6">
      <c r="A237" s="90" t="str">
        <f>'Fuel adder inputs and calcs'!C234</f>
        <v>Gas</v>
      </c>
      <c r="B237" s="90" t="str">
        <f>'Fuel adder inputs and calcs'!D234</f>
        <v>GB</v>
      </c>
      <c r="C237" s="90" t="str">
        <f>'Fuel adder inputs and calcs'!E234&amp;'Fuel adder inputs and calcs'!F234</f>
        <v>2021Q3</v>
      </c>
      <c r="D237" s="90" t="str">
        <f>B237&amp;" "&amp;INDEX('Fixed inputs'!$D$76:$D$79,MATCH(A237,rngFuels,0))</f>
        <v>GB Gas</v>
      </c>
      <c r="E237" s="63"/>
      <c r="G237" s="94" t="str">
        <f t="shared" si="27"/>
        <v>GB Gas</v>
      </c>
      <c r="H237" s="94" t="s">
        <v>22</v>
      </c>
      <c r="I237" s="95">
        <f ca="1">INDEX(rngFuelPricesDeterministic,MATCH($C237,'Commodity inputs and calcs'!$M$26:$M$77,0),MATCH($A237,'Commodity inputs and calcs'!$N$25:$Q$25,0))+'Fuel adder inputs and calcs'!Q234</f>
        <v>8.3051241864567427</v>
      </c>
      <c r="J237" s="95"/>
      <c r="K237" s="94" t="s">
        <v>23</v>
      </c>
      <c r="L237" s="96">
        <v>1</v>
      </c>
      <c r="M237" s="147">
        <f>INDEX('Fixed inputs'!$G$8:$G$59,MATCH(C237,'Fixed inputs'!$D$8:$D$59,0))</f>
        <v>44378</v>
      </c>
      <c r="N237" s="147"/>
      <c r="O237" s="94" t="s">
        <v>24</v>
      </c>
      <c r="P237" s="94" t="s">
        <v>117</v>
      </c>
      <c r="Q237" s="94"/>
      <c r="R237" s="97" t="str">
        <f t="shared" si="2"/>
        <v>Quarterly Fuel Prices_2021_Update</v>
      </c>
    </row>
    <row r="238" spans="1:18" x14ac:dyDescent="0.6">
      <c r="A238" s="90" t="str">
        <f>'Fuel adder inputs and calcs'!C235</f>
        <v>Gas</v>
      </c>
      <c r="B238" s="90" t="str">
        <f>'Fuel adder inputs and calcs'!D235</f>
        <v>GB</v>
      </c>
      <c r="C238" s="90" t="str">
        <f>'Fuel adder inputs and calcs'!E235&amp;'Fuel adder inputs and calcs'!F235</f>
        <v>2021Q4</v>
      </c>
      <c r="D238" s="90" t="str">
        <f>B238&amp;" "&amp;INDEX('Fixed inputs'!$D$76:$D$79,MATCH(A238,rngFuels,0))</f>
        <v>GB Gas</v>
      </c>
      <c r="E238" s="63"/>
      <c r="G238" s="94" t="str">
        <f t="shared" si="27"/>
        <v>GB Gas</v>
      </c>
      <c r="H238" s="94" t="s">
        <v>22</v>
      </c>
      <c r="I238" s="95">
        <f ca="1">INDEX(rngFuelPricesDeterministic,MATCH($C238,'Commodity inputs and calcs'!$M$26:$M$77,0),MATCH($A238,'Commodity inputs and calcs'!$N$25:$Q$25,0))+'Fuel adder inputs and calcs'!Q235</f>
        <v>9.2947150452846063</v>
      </c>
      <c r="J238" s="95"/>
      <c r="K238" s="94" t="s">
        <v>23</v>
      </c>
      <c r="L238" s="96">
        <v>1</v>
      </c>
      <c r="M238" s="147">
        <f>INDEX('Fixed inputs'!$G$8:$G$59,MATCH(C238,'Fixed inputs'!$D$8:$D$59,0))</f>
        <v>44470</v>
      </c>
      <c r="N238" s="147"/>
      <c r="O238" s="94" t="s">
        <v>24</v>
      </c>
      <c r="P238" s="94" t="s">
        <v>117</v>
      </c>
      <c r="Q238" s="94"/>
      <c r="R238" s="97" t="str">
        <f t="shared" si="2"/>
        <v>Quarterly Fuel Prices_2021_Update</v>
      </c>
    </row>
    <row r="239" spans="1:18" x14ac:dyDescent="0.6">
      <c r="A239" s="90" t="str">
        <f>'Fuel adder inputs and calcs'!C236</f>
        <v>Gas</v>
      </c>
      <c r="B239" s="90" t="str">
        <f>'Fuel adder inputs and calcs'!D236</f>
        <v>GB</v>
      </c>
      <c r="C239" s="90" t="str">
        <f>'Fuel adder inputs and calcs'!E236&amp;'Fuel adder inputs and calcs'!F236</f>
        <v>2022Q1</v>
      </c>
      <c r="D239" s="90" t="str">
        <f>B239&amp;" "&amp;INDEX('Fixed inputs'!$D$76:$D$79,MATCH(A239,rngFuels,0))</f>
        <v>GB Gas</v>
      </c>
      <c r="E239" s="63"/>
      <c r="G239" s="94" t="str">
        <f t="shared" si="27"/>
        <v>GB Gas</v>
      </c>
      <c r="H239" s="94" t="s">
        <v>22</v>
      </c>
      <c r="I239" s="95">
        <f ca="1">INDEX(rngFuelPricesDeterministic,MATCH($C239,'Commodity inputs and calcs'!$M$26:$M$77,0),MATCH($A239,'Commodity inputs and calcs'!$N$25:$Q$25,0))+'Fuel adder inputs and calcs'!Q236</f>
        <v>14.115428014585856</v>
      </c>
      <c r="J239" s="95"/>
      <c r="K239" s="94" t="s">
        <v>23</v>
      </c>
      <c r="L239" s="96">
        <v>1</v>
      </c>
      <c r="M239" s="147">
        <f>INDEX('Fixed inputs'!$G$8:$G$59,MATCH(C239,'Fixed inputs'!$D$8:$D$59,0))</f>
        <v>44562</v>
      </c>
      <c r="N239" s="147"/>
      <c r="O239" s="94" t="s">
        <v>24</v>
      </c>
      <c r="P239" s="94" t="s">
        <v>117</v>
      </c>
      <c r="Q239" s="94"/>
      <c r="R239" s="97" t="str">
        <f t="shared" si="2"/>
        <v>Quarterly Fuel Prices_2021_Update</v>
      </c>
    </row>
    <row r="240" spans="1:18" x14ac:dyDescent="0.6">
      <c r="A240" s="90" t="str">
        <f>'Fuel adder inputs and calcs'!C237</f>
        <v>Gas</v>
      </c>
      <c r="B240" s="90" t="str">
        <f>'Fuel adder inputs and calcs'!D237</f>
        <v>GB</v>
      </c>
      <c r="C240" s="90" t="str">
        <f>'Fuel adder inputs and calcs'!E237&amp;'Fuel adder inputs and calcs'!F237</f>
        <v>2022Q2</v>
      </c>
      <c r="D240" s="90" t="str">
        <f>B240&amp;" "&amp;INDEX('Fixed inputs'!$D$76:$D$79,MATCH(A240,rngFuels,0))</f>
        <v>GB Gas</v>
      </c>
      <c r="E240" s="63"/>
      <c r="G240" s="94" t="str">
        <f t="shared" si="27"/>
        <v>GB Gas</v>
      </c>
      <c r="H240" s="94" t="s">
        <v>22</v>
      </c>
      <c r="I240" s="95">
        <f ca="1">INDEX(rngFuelPricesDeterministic,MATCH($C240,'Commodity inputs and calcs'!$M$26:$M$77,0),MATCH($A240,'Commodity inputs and calcs'!$N$25:$Q$25,0))+'Fuel adder inputs and calcs'!Q237</f>
        <v>8.5824634524248324</v>
      </c>
      <c r="J240" s="95"/>
      <c r="K240" s="94" t="s">
        <v>23</v>
      </c>
      <c r="L240" s="96">
        <v>1</v>
      </c>
      <c r="M240" s="147">
        <f>INDEX('Fixed inputs'!$G$8:$G$59,MATCH(C240,'Fixed inputs'!$D$8:$D$59,0))</f>
        <v>44652</v>
      </c>
      <c r="N240" s="147"/>
      <c r="O240" s="94" t="s">
        <v>24</v>
      </c>
      <c r="P240" s="94" t="s">
        <v>117</v>
      </c>
      <c r="Q240" s="94"/>
      <c r="R240" s="97" t="str">
        <f t="shared" si="2"/>
        <v>Quarterly Fuel Prices_2021_Update</v>
      </c>
    </row>
    <row r="241" spans="1:18" x14ac:dyDescent="0.6">
      <c r="A241" s="90" t="str">
        <f>'Fuel adder inputs and calcs'!C238</f>
        <v>Gas</v>
      </c>
      <c r="B241" s="90" t="str">
        <f>'Fuel adder inputs and calcs'!D238</f>
        <v>GB</v>
      </c>
      <c r="C241" s="90" t="str">
        <f>'Fuel adder inputs and calcs'!E238&amp;'Fuel adder inputs and calcs'!F238</f>
        <v>2022Q3</v>
      </c>
      <c r="D241" s="90" t="str">
        <f>B241&amp;" "&amp;INDEX('Fixed inputs'!$D$76:$D$79,MATCH(A241,rngFuels,0))</f>
        <v>GB Gas</v>
      </c>
      <c r="E241" s="63"/>
      <c r="G241" s="94" t="str">
        <f t="shared" si="27"/>
        <v>GB Gas</v>
      </c>
      <c r="H241" s="94" t="s">
        <v>22</v>
      </c>
      <c r="I241" s="95">
        <f ca="1">INDEX(rngFuelPricesDeterministic,MATCH($C241,'Commodity inputs and calcs'!$M$26:$M$77,0),MATCH($A241,'Commodity inputs and calcs'!$N$25:$Q$25,0))+'Fuel adder inputs and calcs'!Q238</f>
        <v>8.3051241864567427</v>
      </c>
      <c r="J241" s="95"/>
      <c r="K241" s="94" t="s">
        <v>23</v>
      </c>
      <c r="L241" s="96">
        <v>1</v>
      </c>
      <c r="M241" s="147">
        <f>INDEX('Fixed inputs'!$G$8:$G$59,MATCH(C241,'Fixed inputs'!$D$8:$D$59,0))</f>
        <v>44743</v>
      </c>
      <c r="N241" s="147"/>
      <c r="O241" s="94" t="s">
        <v>24</v>
      </c>
      <c r="P241" s="94" t="s">
        <v>117</v>
      </c>
      <c r="Q241" s="94"/>
      <c r="R241" s="97" t="str">
        <f t="shared" si="2"/>
        <v>Quarterly Fuel Prices_2021_Update</v>
      </c>
    </row>
    <row r="242" spans="1:18" x14ac:dyDescent="0.6">
      <c r="A242" s="90" t="str">
        <f>'Fuel adder inputs and calcs'!C239</f>
        <v>Gas</v>
      </c>
      <c r="B242" s="90" t="str">
        <f>'Fuel adder inputs and calcs'!D239</f>
        <v>GB</v>
      </c>
      <c r="C242" s="90" t="str">
        <f>'Fuel adder inputs and calcs'!E239&amp;'Fuel adder inputs and calcs'!F239</f>
        <v>2022Q4</v>
      </c>
      <c r="D242" s="90" t="str">
        <f>B242&amp;" "&amp;INDEX('Fixed inputs'!$D$76:$D$79,MATCH(A242,rngFuels,0))</f>
        <v>GB Gas</v>
      </c>
      <c r="E242" s="63"/>
      <c r="G242" s="94" t="str">
        <f t="shared" si="27"/>
        <v>GB Gas</v>
      </c>
      <c r="H242" s="94" t="s">
        <v>22</v>
      </c>
      <c r="I242" s="95">
        <f ca="1">INDEX(rngFuelPricesDeterministic,MATCH($C242,'Commodity inputs and calcs'!$M$26:$M$77,0),MATCH($A242,'Commodity inputs and calcs'!$N$25:$Q$25,0))+'Fuel adder inputs and calcs'!Q239</f>
        <v>9.2947150452846063</v>
      </c>
      <c r="J242" s="95"/>
      <c r="K242" s="94" t="s">
        <v>23</v>
      </c>
      <c r="L242" s="96">
        <v>1</v>
      </c>
      <c r="M242" s="147">
        <f>INDEX('Fixed inputs'!$G$8:$G$59,MATCH(C242,'Fixed inputs'!$D$8:$D$59,0))</f>
        <v>44835</v>
      </c>
      <c r="N242" s="147"/>
      <c r="O242" s="94" t="s">
        <v>24</v>
      </c>
      <c r="P242" s="94" t="s">
        <v>117</v>
      </c>
      <c r="Q242" s="94"/>
      <c r="R242" s="97" t="str">
        <f t="shared" si="2"/>
        <v>Quarterly Fuel Prices_2021_Update</v>
      </c>
    </row>
    <row r="243" spans="1:18" x14ac:dyDescent="0.6">
      <c r="A243" s="90" t="str">
        <f>'Fuel adder inputs and calcs'!C240</f>
        <v>Gas</v>
      </c>
      <c r="B243" s="90" t="str">
        <f>'Fuel adder inputs and calcs'!D240</f>
        <v>GB</v>
      </c>
      <c r="C243" s="90" t="str">
        <f>'Fuel adder inputs and calcs'!E240&amp;'Fuel adder inputs and calcs'!F240</f>
        <v>2023Q1</v>
      </c>
      <c r="D243" s="90" t="str">
        <f>B243&amp;" "&amp;INDEX('Fixed inputs'!$D$76:$D$79,MATCH(A243,rngFuels,0))</f>
        <v>GB Gas</v>
      </c>
      <c r="E243" s="63"/>
      <c r="G243" s="94" t="str">
        <f t="shared" si="27"/>
        <v>GB Gas</v>
      </c>
      <c r="H243" s="94" t="s">
        <v>22</v>
      </c>
      <c r="I243" s="95">
        <f ca="1">INDEX(rngFuelPricesDeterministic,MATCH($C243,'Commodity inputs and calcs'!$M$26:$M$77,0),MATCH($A243,'Commodity inputs and calcs'!$N$25:$Q$25,0))+'Fuel adder inputs and calcs'!Q240</f>
        <v>14.115428014585856</v>
      </c>
      <c r="J243" s="95"/>
      <c r="K243" s="94" t="s">
        <v>23</v>
      </c>
      <c r="L243" s="96">
        <v>1</v>
      </c>
      <c r="M243" s="147">
        <f>INDEX('Fixed inputs'!$G$8:$G$59,MATCH(C243,'Fixed inputs'!$D$8:$D$59,0))</f>
        <v>44927</v>
      </c>
      <c r="N243" s="147"/>
      <c r="O243" s="94" t="s">
        <v>24</v>
      </c>
      <c r="P243" s="94" t="s">
        <v>117</v>
      </c>
      <c r="Q243" s="94"/>
      <c r="R243" s="97" t="str">
        <f t="shared" si="2"/>
        <v>Quarterly Fuel Prices_2021_Update</v>
      </c>
    </row>
    <row r="244" spans="1:18" x14ac:dyDescent="0.6">
      <c r="A244" s="90" t="str">
        <f>'Fuel adder inputs and calcs'!C241</f>
        <v>Gas</v>
      </c>
      <c r="B244" s="90" t="str">
        <f>'Fuel adder inputs and calcs'!D241</f>
        <v>GB</v>
      </c>
      <c r="C244" s="90" t="str">
        <f>'Fuel adder inputs and calcs'!E241&amp;'Fuel adder inputs and calcs'!F241</f>
        <v>2023Q2</v>
      </c>
      <c r="D244" s="90" t="str">
        <f>B244&amp;" "&amp;INDEX('Fixed inputs'!$D$76:$D$79,MATCH(A244,rngFuels,0))</f>
        <v>GB Gas</v>
      </c>
      <c r="E244" s="63"/>
      <c r="G244" s="94" t="str">
        <f t="shared" si="27"/>
        <v>GB Gas</v>
      </c>
      <c r="H244" s="94" t="s">
        <v>22</v>
      </c>
      <c r="I244" s="95">
        <f ca="1">INDEX(rngFuelPricesDeterministic,MATCH($C244,'Commodity inputs and calcs'!$M$26:$M$77,0),MATCH($A244,'Commodity inputs and calcs'!$N$25:$Q$25,0))+'Fuel adder inputs and calcs'!Q241</f>
        <v>8.5824634524248324</v>
      </c>
      <c r="J244" s="95"/>
      <c r="K244" s="94" t="s">
        <v>23</v>
      </c>
      <c r="L244" s="96">
        <v>1</v>
      </c>
      <c r="M244" s="147">
        <f>INDEX('Fixed inputs'!$G$8:$G$59,MATCH(C244,'Fixed inputs'!$D$8:$D$59,0))</f>
        <v>45017</v>
      </c>
      <c r="N244" s="147"/>
      <c r="O244" s="94" t="s">
        <v>24</v>
      </c>
      <c r="P244" s="94" t="s">
        <v>117</v>
      </c>
      <c r="Q244" s="94"/>
      <c r="R244" s="97" t="str">
        <f t="shared" si="2"/>
        <v>Quarterly Fuel Prices_2021_Update</v>
      </c>
    </row>
    <row r="245" spans="1:18" x14ac:dyDescent="0.6">
      <c r="A245" s="90" t="str">
        <f>'Fuel adder inputs and calcs'!C242</f>
        <v>Gas</v>
      </c>
      <c r="B245" s="90" t="str">
        <f>'Fuel adder inputs and calcs'!D242</f>
        <v>GB</v>
      </c>
      <c r="C245" s="90" t="str">
        <f>'Fuel adder inputs and calcs'!E242&amp;'Fuel adder inputs and calcs'!F242</f>
        <v>2023Q3</v>
      </c>
      <c r="D245" s="90" t="str">
        <f>B245&amp;" "&amp;INDEX('Fixed inputs'!$D$76:$D$79,MATCH(A245,rngFuels,0))</f>
        <v>GB Gas</v>
      </c>
      <c r="E245" s="63"/>
      <c r="G245" s="94" t="str">
        <f t="shared" si="27"/>
        <v>GB Gas</v>
      </c>
      <c r="H245" s="94" t="s">
        <v>22</v>
      </c>
      <c r="I245" s="95">
        <f ca="1">INDEX(rngFuelPricesDeterministic,MATCH($C245,'Commodity inputs and calcs'!$M$26:$M$77,0),MATCH($A245,'Commodity inputs and calcs'!$N$25:$Q$25,0))+'Fuel adder inputs and calcs'!Q242</f>
        <v>8.3051241864567427</v>
      </c>
      <c r="J245" s="95"/>
      <c r="K245" s="94" t="s">
        <v>23</v>
      </c>
      <c r="L245" s="96">
        <v>1</v>
      </c>
      <c r="M245" s="147">
        <f>INDEX('Fixed inputs'!$G$8:$G$59,MATCH(C245,'Fixed inputs'!$D$8:$D$59,0))</f>
        <v>45108</v>
      </c>
      <c r="N245" s="147"/>
      <c r="O245" s="94" t="s">
        <v>24</v>
      </c>
      <c r="P245" s="94" t="s">
        <v>117</v>
      </c>
      <c r="Q245" s="94"/>
      <c r="R245" s="97" t="str">
        <f t="shared" si="2"/>
        <v>Quarterly Fuel Prices_2021_Update</v>
      </c>
    </row>
    <row r="246" spans="1:18" x14ac:dyDescent="0.6">
      <c r="A246" s="90" t="str">
        <f>'Fuel adder inputs and calcs'!C243</f>
        <v>Gas</v>
      </c>
      <c r="B246" s="90" t="str">
        <f>'Fuel adder inputs and calcs'!D243</f>
        <v>GB</v>
      </c>
      <c r="C246" s="90" t="str">
        <f>'Fuel adder inputs and calcs'!E243&amp;'Fuel adder inputs and calcs'!F243</f>
        <v>2023Q4</v>
      </c>
      <c r="D246" s="90" t="str">
        <f>B246&amp;" "&amp;INDEX('Fixed inputs'!$D$76:$D$79,MATCH(A246,rngFuels,0))</f>
        <v>GB Gas</v>
      </c>
      <c r="E246" s="63"/>
      <c r="G246" s="94" t="str">
        <f t="shared" si="27"/>
        <v>GB Gas</v>
      </c>
      <c r="H246" s="94" t="s">
        <v>22</v>
      </c>
      <c r="I246" s="95">
        <f ca="1">INDEX(rngFuelPricesDeterministic,MATCH($C246,'Commodity inputs and calcs'!$M$26:$M$77,0),MATCH($A246,'Commodity inputs and calcs'!$N$25:$Q$25,0))+'Fuel adder inputs and calcs'!Q243</f>
        <v>9.2947150452846063</v>
      </c>
      <c r="J246" s="95"/>
      <c r="K246" s="94" t="s">
        <v>23</v>
      </c>
      <c r="L246" s="96">
        <v>1</v>
      </c>
      <c r="M246" s="147">
        <f>INDEX('Fixed inputs'!$G$8:$G$59,MATCH(C246,'Fixed inputs'!$D$8:$D$59,0))</f>
        <v>45200</v>
      </c>
      <c r="N246" s="147"/>
      <c r="O246" s="94" t="s">
        <v>24</v>
      </c>
      <c r="P246" s="94" t="s">
        <v>117</v>
      </c>
      <c r="Q246" s="94"/>
      <c r="R246" s="97" t="str">
        <f t="shared" si="2"/>
        <v>Quarterly Fuel Prices_2021_Update</v>
      </c>
    </row>
    <row r="247" spans="1:18" x14ac:dyDescent="0.6">
      <c r="A247" s="90" t="str">
        <f>'Fuel adder inputs and calcs'!C244</f>
        <v>Gas</v>
      </c>
      <c r="B247" s="90" t="str">
        <f>'Fuel adder inputs and calcs'!D244</f>
        <v>GB</v>
      </c>
      <c r="C247" s="90" t="str">
        <f>'Fuel adder inputs and calcs'!E244&amp;'Fuel adder inputs and calcs'!F244</f>
        <v>2024Q1</v>
      </c>
      <c r="D247" s="90" t="str">
        <f>B247&amp;" "&amp;INDEX('Fixed inputs'!$D$76:$D$79,MATCH(A247,rngFuels,0))</f>
        <v>GB Gas</v>
      </c>
      <c r="E247" s="63"/>
      <c r="G247" s="94" t="str">
        <f t="shared" ref="G247:G270" si="28">D247</f>
        <v>GB Gas</v>
      </c>
      <c r="H247" s="94" t="s">
        <v>22</v>
      </c>
      <c r="I247" s="95">
        <f ca="1">INDEX(rngFuelPricesDeterministic,MATCH($C247,'Commodity inputs and calcs'!$M$26:$M$77,0),MATCH($A247,'Commodity inputs and calcs'!$N$25:$Q$25,0))+'Fuel adder inputs and calcs'!Q244</f>
        <v>14.115428014585856</v>
      </c>
      <c r="J247" s="95"/>
      <c r="K247" s="94" t="s">
        <v>23</v>
      </c>
      <c r="L247" s="96">
        <v>1</v>
      </c>
      <c r="M247" s="147">
        <f>INDEX('Fixed inputs'!$G$8:$G$59,MATCH(C247,'Fixed inputs'!$D$8:$D$59,0))</f>
        <v>45292</v>
      </c>
      <c r="N247" s="147"/>
      <c r="O247" s="94" t="s">
        <v>24</v>
      </c>
      <c r="P247" s="94" t="s">
        <v>117</v>
      </c>
      <c r="Q247" s="94"/>
      <c r="R247" s="97" t="str">
        <f t="shared" ref="R247:R270" si="29">$H$6</f>
        <v>Quarterly Fuel Prices_2021_Update</v>
      </c>
    </row>
    <row r="248" spans="1:18" x14ac:dyDescent="0.6">
      <c r="A248" s="90" t="str">
        <f>'Fuel adder inputs and calcs'!C245</f>
        <v>Gas</v>
      </c>
      <c r="B248" s="90" t="str">
        <f>'Fuel adder inputs and calcs'!D245</f>
        <v>GB</v>
      </c>
      <c r="C248" s="90" t="str">
        <f>'Fuel adder inputs and calcs'!E245&amp;'Fuel adder inputs and calcs'!F245</f>
        <v>2024Q2</v>
      </c>
      <c r="D248" s="90" t="str">
        <f>B248&amp;" "&amp;INDEX('Fixed inputs'!$D$76:$D$79,MATCH(A248,rngFuels,0))</f>
        <v>GB Gas</v>
      </c>
      <c r="E248" s="63"/>
      <c r="G248" s="94" t="str">
        <f t="shared" si="28"/>
        <v>GB Gas</v>
      </c>
      <c r="H248" s="94" t="s">
        <v>22</v>
      </c>
      <c r="I248" s="95">
        <f ca="1">INDEX(rngFuelPricesDeterministic,MATCH($C248,'Commodity inputs and calcs'!$M$26:$M$77,0),MATCH($A248,'Commodity inputs and calcs'!$N$25:$Q$25,0))+'Fuel adder inputs and calcs'!Q245</f>
        <v>8.5824634524248324</v>
      </c>
      <c r="J248" s="95"/>
      <c r="K248" s="94" t="s">
        <v>23</v>
      </c>
      <c r="L248" s="96">
        <v>1</v>
      </c>
      <c r="M248" s="147">
        <f>INDEX('Fixed inputs'!$G$8:$G$59,MATCH(C248,'Fixed inputs'!$D$8:$D$59,0))</f>
        <v>45383</v>
      </c>
      <c r="N248" s="147"/>
      <c r="O248" s="94" t="s">
        <v>24</v>
      </c>
      <c r="P248" s="94" t="s">
        <v>117</v>
      </c>
      <c r="Q248" s="94"/>
      <c r="R248" s="97" t="str">
        <f t="shared" si="29"/>
        <v>Quarterly Fuel Prices_2021_Update</v>
      </c>
    </row>
    <row r="249" spans="1:18" x14ac:dyDescent="0.6">
      <c r="A249" s="90" t="str">
        <f>'Fuel adder inputs and calcs'!C246</f>
        <v>Gas</v>
      </c>
      <c r="B249" s="90" t="str">
        <f>'Fuel adder inputs and calcs'!D246</f>
        <v>GB</v>
      </c>
      <c r="C249" s="90" t="str">
        <f>'Fuel adder inputs and calcs'!E246&amp;'Fuel adder inputs and calcs'!F246</f>
        <v>2024Q3</v>
      </c>
      <c r="D249" s="90" t="str">
        <f>B249&amp;" "&amp;INDEX('Fixed inputs'!$D$76:$D$79,MATCH(A249,rngFuels,0))</f>
        <v>GB Gas</v>
      </c>
      <c r="E249" s="63"/>
      <c r="G249" s="94" t="str">
        <f t="shared" si="28"/>
        <v>GB Gas</v>
      </c>
      <c r="H249" s="94" t="s">
        <v>22</v>
      </c>
      <c r="I249" s="95">
        <f ca="1">INDEX(rngFuelPricesDeterministic,MATCH($C249,'Commodity inputs and calcs'!$M$26:$M$77,0),MATCH($A249,'Commodity inputs and calcs'!$N$25:$Q$25,0))+'Fuel adder inputs and calcs'!Q246</f>
        <v>8.3051241864567427</v>
      </c>
      <c r="J249" s="95"/>
      <c r="K249" s="94" t="s">
        <v>23</v>
      </c>
      <c r="L249" s="96">
        <v>1</v>
      </c>
      <c r="M249" s="147">
        <f>INDEX('Fixed inputs'!$G$8:$G$59,MATCH(C249,'Fixed inputs'!$D$8:$D$59,0))</f>
        <v>45474</v>
      </c>
      <c r="N249" s="147"/>
      <c r="O249" s="94" t="s">
        <v>24</v>
      </c>
      <c r="P249" s="94" t="s">
        <v>117</v>
      </c>
      <c r="Q249" s="94"/>
      <c r="R249" s="97" t="str">
        <f t="shared" si="29"/>
        <v>Quarterly Fuel Prices_2021_Update</v>
      </c>
    </row>
    <row r="250" spans="1:18" x14ac:dyDescent="0.6">
      <c r="A250" s="90" t="str">
        <f>'Fuel adder inputs and calcs'!C247</f>
        <v>Gas</v>
      </c>
      <c r="B250" s="90" t="str">
        <f>'Fuel adder inputs and calcs'!D247</f>
        <v>GB</v>
      </c>
      <c r="C250" s="90" t="str">
        <f>'Fuel adder inputs and calcs'!E247&amp;'Fuel adder inputs and calcs'!F247</f>
        <v>2024Q4</v>
      </c>
      <c r="D250" s="90" t="str">
        <f>B250&amp;" "&amp;INDEX('Fixed inputs'!$D$76:$D$79,MATCH(A250,rngFuels,0))</f>
        <v>GB Gas</v>
      </c>
      <c r="E250" s="63"/>
      <c r="G250" s="94" t="str">
        <f t="shared" si="28"/>
        <v>GB Gas</v>
      </c>
      <c r="H250" s="94" t="s">
        <v>22</v>
      </c>
      <c r="I250" s="95">
        <f ca="1">INDEX(rngFuelPricesDeterministic,MATCH($C250,'Commodity inputs and calcs'!$M$26:$M$77,0),MATCH($A250,'Commodity inputs and calcs'!$N$25:$Q$25,0))+'Fuel adder inputs and calcs'!Q247</f>
        <v>9.2947150452846063</v>
      </c>
      <c r="J250" s="95"/>
      <c r="K250" s="94" t="s">
        <v>23</v>
      </c>
      <c r="L250" s="96">
        <v>1</v>
      </c>
      <c r="M250" s="147">
        <f>INDEX('Fixed inputs'!$G$8:$G$59,MATCH(C250,'Fixed inputs'!$D$8:$D$59,0))</f>
        <v>45566</v>
      </c>
      <c r="N250" s="147"/>
      <c r="O250" s="94" t="s">
        <v>24</v>
      </c>
      <c r="P250" s="94" t="s">
        <v>117</v>
      </c>
      <c r="Q250" s="94"/>
      <c r="R250" s="97" t="str">
        <f t="shared" si="29"/>
        <v>Quarterly Fuel Prices_2021_Update</v>
      </c>
    </row>
    <row r="251" spans="1:18" x14ac:dyDescent="0.6">
      <c r="A251" s="90" t="str">
        <f>'Fuel adder inputs and calcs'!C248</f>
        <v>Gas</v>
      </c>
      <c r="B251" s="90" t="str">
        <f>'Fuel adder inputs and calcs'!D248</f>
        <v>GB</v>
      </c>
      <c r="C251" s="90" t="str">
        <f>'Fuel adder inputs and calcs'!E248&amp;'Fuel adder inputs and calcs'!F248</f>
        <v>2025Q1</v>
      </c>
      <c r="D251" s="90" t="str">
        <f>B251&amp;" "&amp;INDEX('Fixed inputs'!$D$76:$D$79,MATCH(A251,rngFuels,0))</f>
        <v>GB Gas</v>
      </c>
      <c r="E251" s="63"/>
      <c r="G251" s="94" t="str">
        <f t="shared" si="28"/>
        <v>GB Gas</v>
      </c>
      <c r="H251" s="94" t="s">
        <v>22</v>
      </c>
      <c r="I251" s="95">
        <f ca="1">INDEX(rngFuelPricesDeterministic,MATCH($C251,'Commodity inputs and calcs'!$M$26:$M$77,0),MATCH($A251,'Commodity inputs and calcs'!$N$25:$Q$25,0))+'Fuel adder inputs and calcs'!Q248</f>
        <v>14.115428014585856</v>
      </c>
      <c r="J251" s="95"/>
      <c r="K251" s="94" t="s">
        <v>23</v>
      </c>
      <c r="L251" s="96">
        <v>1</v>
      </c>
      <c r="M251" s="147">
        <f>INDEX('Fixed inputs'!$G$8:$G$59,MATCH(C251,'Fixed inputs'!$D$8:$D$59,0))</f>
        <v>45658</v>
      </c>
      <c r="N251" s="147"/>
      <c r="O251" s="94" t="s">
        <v>24</v>
      </c>
      <c r="P251" s="94" t="s">
        <v>117</v>
      </c>
      <c r="Q251" s="94"/>
      <c r="R251" s="97" t="str">
        <f t="shared" si="29"/>
        <v>Quarterly Fuel Prices_2021_Update</v>
      </c>
    </row>
    <row r="252" spans="1:18" x14ac:dyDescent="0.6">
      <c r="A252" s="90" t="str">
        <f>'Fuel adder inputs and calcs'!C249</f>
        <v>Gas</v>
      </c>
      <c r="B252" s="90" t="str">
        <f>'Fuel adder inputs and calcs'!D249</f>
        <v>GB</v>
      </c>
      <c r="C252" s="90" t="str">
        <f>'Fuel adder inputs and calcs'!E249&amp;'Fuel adder inputs and calcs'!F249</f>
        <v>2025Q2</v>
      </c>
      <c r="D252" s="90" t="str">
        <f>B252&amp;" "&amp;INDEX('Fixed inputs'!$D$76:$D$79,MATCH(A252,rngFuels,0))</f>
        <v>GB Gas</v>
      </c>
      <c r="E252" s="63"/>
      <c r="G252" s="94" t="str">
        <f t="shared" si="28"/>
        <v>GB Gas</v>
      </c>
      <c r="H252" s="94" t="s">
        <v>22</v>
      </c>
      <c r="I252" s="95">
        <f ca="1">INDEX(rngFuelPricesDeterministic,MATCH($C252,'Commodity inputs and calcs'!$M$26:$M$77,0),MATCH($A252,'Commodity inputs and calcs'!$N$25:$Q$25,0))+'Fuel adder inputs and calcs'!Q249</f>
        <v>8.5824634524248324</v>
      </c>
      <c r="J252" s="95"/>
      <c r="K252" s="94" t="s">
        <v>23</v>
      </c>
      <c r="L252" s="96">
        <v>1</v>
      </c>
      <c r="M252" s="147">
        <f>INDEX('Fixed inputs'!$G$8:$G$59,MATCH(C252,'Fixed inputs'!$D$8:$D$59,0))</f>
        <v>45748</v>
      </c>
      <c r="N252" s="147"/>
      <c r="O252" s="94" t="s">
        <v>24</v>
      </c>
      <c r="P252" s="94" t="s">
        <v>117</v>
      </c>
      <c r="Q252" s="94"/>
      <c r="R252" s="97" t="str">
        <f t="shared" si="29"/>
        <v>Quarterly Fuel Prices_2021_Update</v>
      </c>
    </row>
    <row r="253" spans="1:18" x14ac:dyDescent="0.6">
      <c r="A253" s="90" t="str">
        <f>'Fuel adder inputs and calcs'!C250</f>
        <v>Gas</v>
      </c>
      <c r="B253" s="90" t="str">
        <f>'Fuel adder inputs and calcs'!D250</f>
        <v>GB</v>
      </c>
      <c r="C253" s="90" t="str">
        <f>'Fuel adder inputs and calcs'!E250&amp;'Fuel adder inputs and calcs'!F250</f>
        <v>2025Q3</v>
      </c>
      <c r="D253" s="90" t="str">
        <f>B253&amp;" "&amp;INDEX('Fixed inputs'!$D$76:$D$79,MATCH(A253,rngFuels,0))</f>
        <v>GB Gas</v>
      </c>
      <c r="E253" s="63"/>
      <c r="G253" s="94" t="str">
        <f t="shared" si="28"/>
        <v>GB Gas</v>
      </c>
      <c r="H253" s="94" t="s">
        <v>22</v>
      </c>
      <c r="I253" s="95">
        <f ca="1">INDEX(rngFuelPricesDeterministic,MATCH($C253,'Commodity inputs and calcs'!$M$26:$M$77,0),MATCH($A253,'Commodity inputs and calcs'!$N$25:$Q$25,0))+'Fuel adder inputs and calcs'!Q250</f>
        <v>8.3051241864567427</v>
      </c>
      <c r="J253" s="95"/>
      <c r="K253" s="94" t="s">
        <v>23</v>
      </c>
      <c r="L253" s="96">
        <v>1</v>
      </c>
      <c r="M253" s="147">
        <f>INDEX('Fixed inputs'!$G$8:$G$59,MATCH(C253,'Fixed inputs'!$D$8:$D$59,0))</f>
        <v>45839</v>
      </c>
      <c r="N253" s="147"/>
      <c r="O253" s="94" t="s">
        <v>24</v>
      </c>
      <c r="P253" s="94" t="s">
        <v>117</v>
      </c>
      <c r="Q253" s="94"/>
      <c r="R253" s="97" t="str">
        <f t="shared" si="29"/>
        <v>Quarterly Fuel Prices_2021_Update</v>
      </c>
    </row>
    <row r="254" spans="1:18" x14ac:dyDescent="0.6">
      <c r="A254" s="90" t="str">
        <f>'Fuel adder inputs and calcs'!C251</f>
        <v>Gas</v>
      </c>
      <c r="B254" s="90" t="str">
        <f>'Fuel adder inputs and calcs'!D251</f>
        <v>GB</v>
      </c>
      <c r="C254" s="90" t="str">
        <f>'Fuel adder inputs and calcs'!E251&amp;'Fuel adder inputs and calcs'!F251</f>
        <v>2025Q4</v>
      </c>
      <c r="D254" s="90" t="str">
        <f>B254&amp;" "&amp;INDEX('Fixed inputs'!$D$76:$D$79,MATCH(A254,rngFuels,0))</f>
        <v>GB Gas</v>
      </c>
      <c r="E254" s="63"/>
      <c r="G254" s="94" t="str">
        <f t="shared" si="28"/>
        <v>GB Gas</v>
      </c>
      <c r="H254" s="94" t="s">
        <v>22</v>
      </c>
      <c r="I254" s="95">
        <f ca="1">INDEX(rngFuelPricesDeterministic,MATCH($C254,'Commodity inputs and calcs'!$M$26:$M$77,0),MATCH($A254,'Commodity inputs and calcs'!$N$25:$Q$25,0))+'Fuel adder inputs and calcs'!Q251</f>
        <v>9.2947150452846063</v>
      </c>
      <c r="J254" s="95"/>
      <c r="K254" s="94" t="s">
        <v>23</v>
      </c>
      <c r="L254" s="96">
        <v>1</v>
      </c>
      <c r="M254" s="147">
        <f>INDEX('Fixed inputs'!$G$8:$G$59,MATCH(C254,'Fixed inputs'!$D$8:$D$59,0))</f>
        <v>45931</v>
      </c>
      <c r="N254" s="147"/>
      <c r="O254" s="94" t="s">
        <v>24</v>
      </c>
      <c r="P254" s="94" t="s">
        <v>117</v>
      </c>
      <c r="Q254" s="94"/>
      <c r="R254" s="97" t="str">
        <f t="shared" si="29"/>
        <v>Quarterly Fuel Prices_2021_Update</v>
      </c>
    </row>
    <row r="255" spans="1:18" x14ac:dyDescent="0.6">
      <c r="A255" s="90" t="str">
        <f>'Fuel adder inputs and calcs'!C252</f>
        <v>Gas</v>
      </c>
      <c r="B255" s="90" t="str">
        <f>'Fuel adder inputs and calcs'!D252</f>
        <v>GB</v>
      </c>
      <c r="C255" s="90" t="str">
        <f>'Fuel adder inputs and calcs'!E252&amp;'Fuel adder inputs and calcs'!F252</f>
        <v>2026Q1</v>
      </c>
      <c r="D255" s="90" t="str">
        <f>B255&amp;" "&amp;INDEX('Fixed inputs'!$D$76:$D$79,MATCH(A255,rngFuels,0))</f>
        <v>GB Gas</v>
      </c>
      <c r="E255" s="63"/>
      <c r="G255" s="94" t="str">
        <f t="shared" si="28"/>
        <v>GB Gas</v>
      </c>
      <c r="H255" s="94" t="s">
        <v>22</v>
      </c>
      <c r="I255" s="95">
        <f ca="1">INDEX(rngFuelPricesDeterministic,MATCH($C255,'Commodity inputs and calcs'!$M$26:$M$77,0),MATCH($A255,'Commodity inputs and calcs'!$N$25:$Q$25,0))+'Fuel adder inputs and calcs'!Q252</f>
        <v>14.115428014585856</v>
      </c>
      <c r="J255" s="95"/>
      <c r="K255" s="94" t="s">
        <v>23</v>
      </c>
      <c r="L255" s="96">
        <v>1</v>
      </c>
      <c r="M255" s="147">
        <f>INDEX('Fixed inputs'!$G$8:$G$59,MATCH(C255,'Fixed inputs'!$D$8:$D$59,0))</f>
        <v>46023</v>
      </c>
      <c r="N255" s="147"/>
      <c r="O255" s="94" t="s">
        <v>24</v>
      </c>
      <c r="P255" s="94" t="s">
        <v>117</v>
      </c>
      <c r="Q255" s="94"/>
      <c r="R255" s="97" t="str">
        <f t="shared" si="29"/>
        <v>Quarterly Fuel Prices_2021_Update</v>
      </c>
    </row>
    <row r="256" spans="1:18" x14ac:dyDescent="0.6">
      <c r="A256" s="90" t="str">
        <f>'Fuel adder inputs and calcs'!C253</f>
        <v>Gas</v>
      </c>
      <c r="B256" s="90" t="str">
        <f>'Fuel adder inputs and calcs'!D253</f>
        <v>GB</v>
      </c>
      <c r="C256" s="90" t="str">
        <f>'Fuel adder inputs and calcs'!E253&amp;'Fuel adder inputs and calcs'!F253</f>
        <v>2026Q2</v>
      </c>
      <c r="D256" s="90" t="str">
        <f>B256&amp;" "&amp;INDEX('Fixed inputs'!$D$76:$D$79,MATCH(A256,rngFuels,0))</f>
        <v>GB Gas</v>
      </c>
      <c r="E256" s="63"/>
      <c r="G256" s="94" t="str">
        <f t="shared" si="28"/>
        <v>GB Gas</v>
      </c>
      <c r="H256" s="94" t="s">
        <v>22</v>
      </c>
      <c r="I256" s="95">
        <f ca="1">INDEX(rngFuelPricesDeterministic,MATCH($C256,'Commodity inputs and calcs'!$M$26:$M$77,0),MATCH($A256,'Commodity inputs and calcs'!$N$25:$Q$25,0))+'Fuel adder inputs and calcs'!Q253</f>
        <v>8.5824634524248324</v>
      </c>
      <c r="J256" s="95"/>
      <c r="K256" s="94" t="s">
        <v>23</v>
      </c>
      <c r="L256" s="96">
        <v>1</v>
      </c>
      <c r="M256" s="147">
        <f>INDEX('Fixed inputs'!$G$8:$G$59,MATCH(C256,'Fixed inputs'!$D$8:$D$59,0))</f>
        <v>46113</v>
      </c>
      <c r="N256" s="147"/>
      <c r="O256" s="94" t="s">
        <v>24</v>
      </c>
      <c r="P256" s="94" t="s">
        <v>117</v>
      </c>
      <c r="Q256" s="94"/>
      <c r="R256" s="97" t="str">
        <f t="shared" si="29"/>
        <v>Quarterly Fuel Prices_2021_Update</v>
      </c>
    </row>
    <row r="257" spans="1:18" x14ac:dyDescent="0.6">
      <c r="A257" s="90" t="str">
        <f>'Fuel adder inputs and calcs'!C254</f>
        <v>Gas</v>
      </c>
      <c r="B257" s="90" t="str">
        <f>'Fuel adder inputs and calcs'!D254</f>
        <v>GB</v>
      </c>
      <c r="C257" s="90" t="str">
        <f>'Fuel adder inputs and calcs'!E254&amp;'Fuel adder inputs and calcs'!F254</f>
        <v>2026Q3</v>
      </c>
      <c r="D257" s="90" t="str">
        <f>B257&amp;" "&amp;INDEX('Fixed inputs'!$D$76:$D$79,MATCH(A257,rngFuels,0))</f>
        <v>GB Gas</v>
      </c>
      <c r="E257" s="63"/>
      <c r="G257" s="94" t="str">
        <f t="shared" si="28"/>
        <v>GB Gas</v>
      </c>
      <c r="H257" s="94" t="s">
        <v>22</v>
      </c>
      <c r="I257" s="95">
        <f ca="1">INDEX(rngFuelPricesDeterministic,MATCH($C257,'Commodity inputs and calcs'!$M$26:$M$77,0),MATCH($A257,'Commodity inputs and calcs'!$N$25:$Q$25,0))+'Fuel adder inputs and calcs'!Q254</f>
        <v>8.3051241864567427</v>
      </c>
      <c r="J257" s="95"/>
      <c r="K257" s="94" t="s">
        <v>23</v>
      </c>
      <c r="L257" s="96">
        <v>1</v>
      </c>
      <c r="M257" s="147">
        <f>INDEX('Fixed inputs'!$G$8:$G$59,MATCH(C257,'Fixed inputs'!$D$8:$D$59,0))</f>
        <v>46204</v>
      </c>
      <c r="N257" s="147"/>
      <c r="O257" s="94" t="s">
        <v>24</v>
      </c>
      <c r="P257" s="94" t="s">
        <v>117</v>
      </c>
      <c r="Q257" s="94"/>
      <c r="R257" s="97" t="str">
        <f t="shared" si="29"/>
        <v>Quarterly Fuel Prices_2021_Update</v>
      </c>
    </row>
    <row r="258" spans="1:18" x14ac:dyDescent="0.6">
      <c r="A258" s="90" t="str">
        <f>'Fuel adder inputs and calcs'!C255</f>
        <v>Gas</v>
      </c>
      <c r="B258" s="90" t="str">
        <f>'Fuel adder inputs and calcs'!D255</f>
        <v>GB</v>
      </c>
      <c r="C258" s="90" t="str">
        <f>'Fuel adder inputs and calcs'!E255&amp;'Fuel adder inputs and calcs'!F255</f>
        <v>2026Q4</v>
      </c>
      <c r="D258" s="90" t="str">
        <f>B258&amp;" "&amp;INDEX('Fixed inputs'!$D$76:$D$79,MATCH(A258,rngFuels,0))</f>
        <v>GB Gas</v>
      </c>
      <c r="E258" s="63"/>
      <c r="G258" s="94" t="str">
        <f t="shared" si="28"/>
        <v>GB Gas</v>
      </c>
      <c r="H258" s="94" t="s">
        <v>22</v>
      </c>
      <c r="I258" s="95">
        <f ca="1">INDEX(rngFuelPricesDeterministic,MATCH($C258,'Commodity inputs and calcs'!$M$26:$M$77,0),MATCH($A258,'Commodity inputs and calcs'!$N$25:$Q$25,0))+'Fuel adder inputs and calcs'!Q255</f>
        <v>9.2947150452846063</v>
      </c>
      <c r="J258" s="95"/>
      <c r="K258" s="94" t="s">
        <v>23</v>
      </c>
      <c r="L258" s="96">
        <v>1</v>
      </c>
      <c r="M258" s="147">
        <f>INDEX('Fixed inputs'!$G$8:$G$59,MATCH(C258,'Fixed inputs'!$D$8:$D$59,0))</f>
        <v>46296</v>
      </c>
      <c r="N258" s="147"/>
      <c r="O258" s="94" t="s">
        <v>24</v>
      </c>
      <c r="P258" s="94" t="s">
        <v>117</v>
      </c>
      <c r="Q258" s="94"/>
      <c r="R258" s="97" t="str">
        <f t="shared" si="29"/>
        <v>Quarterly Fuel Prices_2021_Update</v>
      </c>
    </row>
    <row r="259" spans="1:18" x14ac:dyDescent="0.6">
      <c r="A259" s="90" t="str">
        <f>'Fuel adder inputs and calcs'!C256</f>
        <v>Gas</v>
      </c>
      <c r="B259" s="90" t="str">
        <f>'Fuel adder inputs and calcs'!D256</f>
        <v>GB</v>
      </c>
      <c r="C259" s="90" t="str">
        <f>'Fuel adder inputs and calcs'!E256&amp;'Fuel adder inputs and calcs'!F256</f>
        <v>2027Q1</v>
      </c>
      <c r="D259" s="90" t="str">
        <f>B259&amp;" "&amp;INDEX('Fixed inputs'!$D$76:$D$79,MATCH(A259,rngFuels,0))</f>
        <v>GB Gas</v>
      </c>
      <c r="E259" s="63"/>
      <c r="G259" s="94" t="str">
        <f t="shared" si="28"/>
        <v>GB Gas</v>
      </c>
      <c r="H259" s="94" t="s">
        <v>22</v>
      </c>
      <c r="I259" s="95">
        <f ca="1">INDEX(rngFuelPricesDeterministic,MATCH($C259,'Commodity inputs and calcs'!$M$26:$M$77,0),MATCH($A259,'Commodity inputs and calcs'!$N$25:$Q$25,0))+'Fuel adder inputs and calcs'!Q256</f>
        <v>14.115428014585856</v>
      </c>
      <c r="J259" s="95"/>
      <c r="K259" s="94" t="s">
        <v>23</v>
      </c>
      <c r="L259" s="96">
        <v>1</v>
      </c>
      <c r="M259" s="147">
        <f>INDEX('Fixed inputs'!$G$8:$G$59,MATCH(C259,'Fixed inputs'!$D$8:$D$59,0))</f>
        <v>46388</v>
      </c>
      <c r="N259" s="147"/>
      <c r="O259" s="94" t="s">
        <v>24</v>
      </c>
      <c r="P259" s="94" t="s">
        <v>117</v>
      </c>
      <c r="Q259" s="94"/>
      <c r="R259" s="97" t="str">
        <f t="shared" si="29"/>
        <v>Quarterly Fuel Prices_2021_Update</v>
      </c>
    </row>
    <row r="260" spans="1:18" x14ac:dyDescent="0.6">
      <c r="A260" s="90" t="str">
        <f>'Fuel adder inputs and calcs'!C257</f>
        <v>Gas</v>
      </c>
      <c r="B260" s="90" t="str">
        <f>'Fuel adder inputs and calcs'!D257</f>
        <v>GB</v>
      </c>
      <c r="C260" s="90" t="str">
        <f>'Fuel adder inputs and calcs'!E257&amp;'Fuel adder inputs and calcs'!F257</f>
        <v>2027Q2</v>
      </c>
      <c r="D260" s="90" t="str">
        <f>B260&amp;" "&amp;INDEX('Fixed inputs'!$D$76:$D$79,MATCH(A260,rngFuels,0))</f>
        <v>GB Gas</v>
      </c>
      <c r="E260" s="63"/>
      <c r="G260" s="94" t="str">
        <f t="shared" si="28"/>
        <v>GB Gas</v>
      </c>
      <c r="H260" s="94" t="s">
        <v>22</v>
      </c>
      <c r="I260" s="95">
        <f ca="1">INDEX(rngFuelPricesDeterministic,MATCH($C260,'Commodity inputs and calcs'!$M$26:$M$77,0),MATCH($A260,'Commodity inputs and calcs'!$N$25:$Q$25,0))+'Fuel adder inputs and calcs'!Q257</f>
        <v>8.5824634524248324</v>
      </c>
      <c r="J260" s="95"/>
      <c r="K260" s="94" t="s">
        <v>23</v>
      </c>
      <c r="L260" s="96">
        <v>1</v>
      </c>
      <c r="M260" s="147">
        <f>INDEX('Fixed inputs'!$G$8:$G$59,MATCH(C260,'Fixed inputs'!$D$8:$D$59,0))</f>
        <v>46478</v>
      </c>
      <c r="N260" s="147"/>
      <c r="O260" s="94" t="s">
        <v>24</v>
      </c>
      <c r="P260" s="94" t="s">
        <v>117</v>
      </c>
      <c r="Q260" s="94"/>
      <c r="R260" s="97" t="str">
        <f t="shared" si="29"/>
        <v>Quarterly Fuel Prices_2021_Update</v>
      </c>
    </row>
    <row r="261" spans="1:18" x14ac:dyDescent="0.6">
      <c r="A261" s="90" t="str">
        <f>'Fuel adder inputs and calcs'!C258</f>
        <v>Gas</v>
      </c>
      <c r="B261" s="90" t="str">
        <f>'Fuel adder inputs and calcs'!D258</f>
        <v>GB</v>
      </c>
      <c r="C261" s="90" t="str">
        <f>'Fuel adder inputs and calcs'!E258&amp;'Fuel adder inputs and calcs'!F258</f>
        <v>2027Q3</v>
      </c>
      <c r="D261" s="90" t="str">
        <f>B261&amp;" "&amp;INDEX('Fixed inputs'!$D$76:$D$79,MATCH(A261,rngFuels,0))</f>
        <v>GB Gas</v>
      </c>
      <c r="E261" s="63"/>
      <c r="G261" s="94" t="str">
        <f t="shared" si="28"/>
        <v>GB Gas</v>
      </c>
      <c r="H261" s="94" t="s">
        <v>22</v>
      </c>
      <c r="I261" s="95">
        <f ca="1">INDEX(rngFuelPricesDeterministic,MATCH($C261,'Commodity inputs and calcs'!$M$26:$M$77,0),MATCH($A261,'Commodity inputs and calcs'!$N$25:$Q$25,0))+'Fuel adder inputs and calcs'!Q258</f>
        <v>8.3051241864567427</v>
      </c>
      <c r="J261" s="95"/>
      <c r="K261" s="94" t="s">
        <v>23</v>
      </c>
      <c r="L261" s="96">
        <v>1</v>
      </c>
      <c r="M261" s="147">
        <f>INDEX('Fixed inputs'!$G$8:$G$59,MATCH(C261,'Fixed inputs'!$D$8:$D$59,0))</f>
        <v>46569</v>
      </c>
      <c r="N261" s="147"/>
      <c r="O261" s="94" t="s">
        <v>24</v>
      </c>
      <c r="P261" s="94" t="s">
        <v>117</v>
      </c>
      <c r="Q261" s="94"/>
      <c r="R261" s="97" t="str">
        <f t="shared" si="29"/>
        <v>Quarterly Fuel Prices_2021_Update</v>
      </c>
    </row>
    <row r="262" spans="1:18" x14ac:dyDescent="0.6">
      <c r="A262" s="90" t="str">
        <f>'Fuel adder inputs and calcs'!C259</f>
        <v>Gas</v>
      </c>
      <c r="B262" s="90" t="str">
        <f>'Fuel adder inputs and calcs'!D259</f>
        <v>GB</v>
      </c>
      <c r="C262" s="90" t="str">
        <f>'Fuel adder inputs and calcs'!E259&amp;'Fuel adder inputs and calcs'!F259</f>
        <v>2027Q4</v>
      </c>
      <c r="D262" s="90" t="str">
        <f>B262&amp;" "&amp;INDEX('Fixed inputs'!$D$76:$D$79,MATCH(A262,rngFuels,0))</f>
        <v>GB Gas</v>
      </c>
      <c r="E262" s="63"/>
      <c r="G262" s="94" t="str">
        <f t="shared" si="28"/>
        <v>GB Gas</v>
      </c>
      <c r="H262" s="94" t="s">
        <v>22</v>
      </c>
      <c r="I262" s="95">
        <f ca="1">INDEX(rngFuelPricesDeterministic,MATCH($C262,'Commodity inputs and calcs'!$M$26:$M$77,0),MATCH($A262,'Commodity inputs and calcs'!$N$25:$Q$25,0))+'Fuel adder inputs and calcs'!Q259</f>
        <v>9.2947150452846063</v>
      </c>
      <c r="J262" s="95"/>
      <c r="K262" s="94" t="s">
        <v>23</v>
      </c>
      <c r="L262" s="96">
        <v>1</v>
      </c>
      <c r="M262" s="147">
        <f>INDEX('Fixed inputs'!$G$8:$G$59,MATCH(C262,'Fixed inputs'!$D$8:$D$59,0))</f>
        <v>46661</v>
      </c>
      <c r="N262" s="147"/>
      <c r="O262" s="94" t="s">
        <v>24</v>
      </c>
      <c r="P262" s="94" t="s">
        <v>117</v>
      </c>
      <c r="Q262" s="94"/>
      <c r="R262" s="97" t="str">
        <f t="shared" si="29"/>
        <v>Quarterly Fuel Prices_2021_Update</v>
      </c>
    </row>
    <row r="263" spans="1:18" x14ac:dyDescent="0.6">
      <c r="A263" s="90" t="str">
        <f>'Fuel adder inputs and calcs'!C260</f>
        <v>Gas</v>
      </c>
      <c r="B263" s="90" t="str">
        <f>'Fuel adder inputs and calcs'!D260</f>
        <v>GB</v>
      </c>
      <c r="C263" s="90" t="str">
        <f>'Fuel adder inputs and calcs'!E260&amp;'Fuel adder inputs and calcs'!F260</f>
        <v>2028Q1</v>
      </c>
      <c r="D263" s="90" t="str">
        <f>B263&amp;" "&amp;INDEX('Fixed inputs'!$D$76:$D$79,MATCH(A263,rngFuels,0))</f>
        <v>GB Gas</v>
      </c>
      <c r="E263" s="63"/>
      <c r="G263" s="94" t="str">
        <f t="shared" si="28"/>
        <v>GB Gas</v>
      </c>
      <c r="H263" s="94" t="s">
        <v>22</v>
      </c>
      <c r="I263" s="95">
        <f ca="1">INDEX(rngFuelPricesDeterministic,MATCH($C263,'Commodity inputs and calcs'!$M$26:$M$77,0),MATCH($A263,'Commodity inputs and calcs'!$N$25:$Q$25,0))+'Fuel adder inputs and calcs'!Q260</f>
        <v>14.115428014585856</v>
      </c>
      <c r="J263" s="95"/>
      <c r="K263" s="94" t="s">
        <v>23</v>
      </c>
      <c r="L263" s="96">
        <v>1</v>
      </c>
      <c r="M263" s="147">
        <f>INDEX('Fixed inputs'!$G$8:$G$59,MATCH(C263,'Fixed inputs'!$D$8:$D$59,0))</f>
        <v>46753</v>
      </c>
      <c r="N263" s="147"/>
      <c r="O263" s="94" t="s">
        <v>24</v>
      </c>
      <c r="P263" s="94" t="s">
        <v>117</v>
      </c>
      <c r="Q263" s="94"/>
      <c r="R263" s="97" t="str">
        <f t="shared" si="29"/>
        <v>Quarterly Fuel Prices_2021_Update</v>
      </c>
    </row>
    <row r="264" spans="1:18" x14ac:dyDescent="0.6">
      <c r="A264" s="90" t="str">
        <f>'Fuel adder inputs and calcs'!C261</f>
        <v>Gas</v>
      </c>
      <c r="B264" s="90" t="str">
        <f>'Fuel adder inputs and calcs'!D261</f>
        <v>GB</v>
      </c>
      <c r="C264" s="90" t="str">
        <f>'Fuel adder inputs and calcs'!E261&amp;'Fuel adder inputs and calcs'!F261</f>
        <v>2028Q2</v>
      </c>
      <c r="D264" s="90" t="str">
        <f>B264&amp;" "&amp;INDEX('Fixed inputs'!$D$76:$D$79,MATCH(A264,rngFuels,0))</f>
        <v>GB Gas</v>
      </c>
      <c r="E264" s="63"/>
      <c r="G264" s="94" t="str">
        <f t="shared" si="28"/>
        <v>GB Gas</v>
      </c>
      <c r="H264" s="94" t="s">
        <v>22</v>
      </c>
      <c r="I264" s="95">
        <f ca="1">INDEX(rngFuelPricesDeterministic,MATCH($C264,'Commodity inputs and calcs'!$M$26:$M$77,0),MATCH($A264,'Commodity inputs and calcs'!$N$25:$Q$25,0))+'Fuel adder inputs and calcs'!Q261</f>
        <v>8.5824634524248324</v>
      </c>
      <c r="J264" s="95"/>
      <c r="K264" s="94" t="s">
        <v>23</v>
      </c>
      <c r="L264" s="96">
        <v>1</v>
      </c>
      <c r="M264" s="147">
        <f>INDEX('Fixed inputs'!$G$8:$G$59,MATCH(C264,'Fixed inputs'!$D$8:$D$59,0))</f>
        <v>46844</v>
      </c>
      <c r="N264" s="147"/>
      <c r="O264" s="94" t="s">
        <v>24</v>
      </c>
      <c r="P264" s="94" t="s">
        <v>117</v>
      </c>
      <c r="Q264" s="94"/>
      <c r="R264" s="97" t="str">
        <f t="shared" si="29"/>
        <v>Quarterly Fuel Prices_2021_Update</v>
      </c>
    </row>
    <row r="265" spans="1:18" x14ac:dyDescent="0.6">
      <c r="A265" s="90" t="str">
        <f>'Fuel adder inputs and calcs'!C262</f>
        <v>Gas</v>
      </c>
      <c r="B265" s="90" t="str">
        <f>'Fuel adder inputs and calcs'!D262</f>
        <v>GB</v>
      </c>
      <c r="C265" s="90" t="str">
        <f>'Fuel adder inputs and calcs'!E262&amp;'Fuel adder inputs and calcs'!F262</f>
        <v>2028Q3</v>
      </c>
      <c r="D265" s="90" t="str">
        <f>B265&amp;" "&amp;INDEX('Fixed inputs'!$D$76:$D$79,MATCH(A265,rngFuels,0))</f>
        <v>GB Gas</v>
      </c>
      <c r="E265" s="63"/>
      <c r="G265" s="94" t="str">
        <f t="shared" si="28"/>
        <v>GB Gas</v>
      </c>
      <c r="H265" s="94" t="s">
        <v>22</v>
      </c>
      <c r="I265" s="95">
        <f ca="1">INDEX(rngFuelPricesDeterministic,MATCH($C265,'Commodity inputs and calcs'!$M$26:$M$77,0),MATCH($A265,'Commodity inputs and calcs'!$N$25:$Q$25,0))+'Fuel adder inputs and calcs'!Q262</f>
        <v>8.3051241864567427</v>
      </c>
      <c r="J265" s="95"/>
      <c r="K265" s="94" t="s">
        <v>23</v>
      </c>
      <c r="L265" s="96">
        <v>1</v>
      </c>
      <c r="M265" s="147">
        <f>INDEX('Fixed inputs'!$G$8:$G$59,MATCH(C265,'Fixed inputs'!$D$8:$D$59,0))</f>
        <v>46935</v>
      </c>
      <c r="N265" s="147"/>
      <c r="O265" s="94" t="s">
        <v>24</v>
      </c>
      <c r="P265" s="94" t="s">
        <v>117</v>
      </c>
      <c r="Q265" s="94"/>
      <c r="R265" s="97" t="str">
        <f t="shared" si="29"/>
        <v>Quarterly Fuel Prices_2021_Update</v>
      </c>
    </row>
    <row r="266" spans="1:18" x14ac:dyDescent="0.6">
      <c r="A266" s="90" t="str">
        <f>'Fuel adder inputs and calcs'!C263</f>
        <v>Gas</v>
      </c>
      <c r="B266" s="90" t="str">
        <f>'Fuel adder inputs and calcs'!D263</f>
        <v>GB</v>
      </c>
      <c r="C266" s="90" t="str">
        <f>'Fuel adder inputs and calcs'!E263&amp;'Fuel adder inputs and calcs'!F263</f>
        <v>2028Q4</v>
      </c>
      <c r="D266" s="90" t="str">
        <f>B266&amp;" "&amp;INDEX('Fixed inputs'!$D$76:$D$79,MATCH(A266,rngFuels,0))</f>
        <v>GB Gas</v>
      </c>
      <c r="E266" s="63"/>
      <c r="G266" s="94" t="str">
        <f t="shared" si="28"/>
        <v>GB Gas</v>
      </c>
      <c r="H266" s="94" t="s">
        <v>22</v>
      </c>
      <c r="I266" s="95">
        <f ca="1">INDEX(rngFuelPricesDeterministic,MATCH($C266,'Commodity inputs and calcs'!$M$26:$M$77,0),MATCH($A266,'Commodity inputs and calcs'!$N$25:$Q$25,0))+'Fuel adder inputs and calcs'!Q263</f>
        <v>9.2947150452846063</v>
      </c>
      <c r="J266" s="95"/>
      <c r="K266" s="94" t="s">
        <v>23</v>
      </c>
      <c r="L266" s="96">
        <v>1</v>
      </c>
      <c r="M266" s="147">
        <f>INDEX('Fixed inputs'!$G$8:$G$59,MATCH(C266,'Fixed inputs'!$D$8:$D$59,0))</f>
        <v>47027</v>
      </c>
      <c r="N266" s="147"/>
      <c r="O266" s="94" t="s">
        <v>24</v>
      </c>
      <c r="P266" s="94" t="s">
        <v>117</v>
      </c>
      <c r="Q266" s="94"/>
      <c r="R266" s="97" t="str">
        <f t="shared" si="29"/>
        <v>Quarterly Fuel Prices_2021_Update</v>
      </c>
    </row>
    <row r="267" spans="1:18" x14ac:dyDescent="0.6">
      <c r="A267" s="90" t="str">
        <f>'Fuel adder inputs and calcs'!C264</f>
        <v>Gas</v>
      </c>
      <c r="B267" s="90" t="str">
        <f>'Fuel adder inputs and calcs'!D264</f>
        <v>GB</v>
      </c>
      <c r="C267" s="90" t="str">
        <f>'Fuel adder inputs and calcs'!E264&amp;'Fuel adder inputs and calcs'!F264</f>
        <v>2029Q1</v>
      </c>
      <c r="D267" s="90" t="str">
        <f>B267&amp;" "&amp;INDEX('Fixed inputs'!$D$76:$D$79,MATCH(A267,rngFuels,0))</f>
        <v>GB Gas</v>
      </c>
      <c r="E267" s="63"/>
      <c r="G267" s="94" t="str">
        <f t="shared" si="28"/>
        <v>GB Gas</v>
      </c>
      <c r="H267" s="94" t="s">
        <v>22</v>
      </c>
      <c r="I267" s="95">
        <f ca="1">INDEX(rngFuelPricesDeterministic,MATCH($C267,'Commodity inputs and calcs'!$M$26:$M$77,0),MATCH($A267,'Commodity inputs and calcs'!$N$25:$Q$25,0))+'Fuel adder inputs and calcs'!Q264</f>
        <v>14.115428014585856</v>
      </c>
      <c r="J267" s="95"/>
      <c r="K267" s="94" t="s">
        <v>23</v>
      </c>
      <c r="L267" s="96">
        <v>1</v>
      </c>
      <c r="M267" s="147">
        <f>INDEX('Fixed inputs'!$G$8:$G$59,MATCH(C267,'Fixed inputs'!$D$8:$D$59,0))</f>
        <v>47119</v>
      </c>
      <c r="N267" s="147"/>
      <c r="O267" s="94" t="s">
        <v>24</v>
      </c>
      <c r="P267" s="94" t="s">
        <v>117</v>
      </c>
      <c r="Q267" s="94"/>
      <c r="R267" s="97" t="str">
        <f t="shared" si="29"/>
        <v>Quarterly Fuel Prices_2021_Update</v>
      </c>
    </row>
    <row r="268" spans="1:18" x14ac:dyDescent="0.6">
      <c r="A268" s="90" t="str">
        <f>'Fuel adder inputs and calcs'!C265</f>
        <v>Gas</v>
      </c>
      <c r="B268" s="90" t="str">
        <f>'Fuel adder inputs and calcs'!D265</f>
        <v>GB</v>
      </c>
      <c r="C268" s="90" t="str">
        <f>'Fuel adder inputs and calcs'!E265&amp;'Fuel adder inputs and calcs'!F265</f>
        <v>2029Q2</v>
      </c>
      <c r="D268" s="90" t="str">
        <f>B268&amp;" "&amp;INDEX('Fixed inputs'!$D$76:$D$79,MATCH(A268,rngFuels,0))</f>
        <v>GB Gas</v>
      </c>
      <c r="E268" s="63"/>
      <c r="G268" s="94" t="str">
        <f t="shared" si="28"/>
        <v>GB Gas</v>
      </c>
      <c r="H268" s="94" t="s">
        <v>22</v>
      </c>
      <c r="I268" s="95">
        <f ca="1">INDEX(rngFuelPricesDeterministic,MATCH($C268,'Commodity inputs and calcs'!$M$26:$M$77,0),MATCH($A268,'Commodity inputs and calcs'!$N$25:$Q$25,0))+'Fuel adder inputs and calcs'!Q265</f>
        <v>8.5824634524248324</v>
      </c>
      <c r="J268" s="95"/>
      <c r="K268" s="94" t="s">
        <v>23</v>
      </c>
      <c r="L268" s="96">
        <v>1</v>
      </c>
      <c r="M268" s="147">
        <f>INDEX('Fixed inputs'!$G$8:$G$59,MATCH(C268,'Fixed inputs'!$D$8:$D$59,0))</f>
        <v>47209</v>
      </c>
      <c r="N268" s="147"/>
      <c r="O268" s="94" t="s">
        <v>24</v>
      </c>
      <c r="P268" s="94" t="s">
        <v>117</v>
      </c>
      <c r="Q268" s="94"/>
      <c r="R268" s="97" t="str">
        <f t="shared" si="29"/>
        <v>Quarterly Fuel Prices_2021_Update</v>
      </c>
    </row>
    <row r="269" spans="1:18" x14ac:dyDescent="0.6">
      <c r="A269" s="90" t="str">
        <f>'Fuel adder inputs and calcs'!C266</f>
        <v>Gas</v>
      </c>
      <c r="B269" s="90" t="str">
        <f>'Fuel adder inputs and calcs'!D266</f>
        <v>GB</v>
      </c>
      <c r="C269" s="90" t="str">
        <f>'Fuel adder inputs and calcs'!E266&amp;'Fuel adder inputs and calcs'!F266</f>
        <v>2029Q3</v>
      </c>
      <c r="D269" s="90" t="str">
        <f>B269&amp;" "&amp;INDEX('Fixed inputs'!$D$76:$D$79,MATCH(A269,rngFuels,0))</f>
        <v>GB Gas</v>
      </c>
      <c r="E269" s="63"/>
      <c r="G269" s="94" t="str">
        <f t="shared" si="28"/>
        <v>GB Gas</v>
      </c>
      <c r="H269" s="94" t="s">
        <v>22</v>
      </c>
      <c r="I269" s="95">
        <f ca="1">INDEX(rngFuelPricesDeterministic,MATCH($C269,'Commodity inputs and calcs'!$M$26:$M$77,0),MATCH($A269,'Commodity inputs and calcs'!$N$25:$Q$25,0))+'Fuel adder inputs and calcs'!Q266</f>
        <v>8.3051241864567427</v>
      </c>
      <c r="J269" s="95"/>
      <c r="K269" s="94" t="s">
        <v>23</v>
      </c>
      <c r="L269" s="96">
        <v>1</v>
      </c>
      <c r="M269" s="147">
        <f>INDEX('Fixed inputs'!$G$8:$G$59,MATCH(C269,'Fixed inputs'!$D$8:$D$59,0))</f>
        <v>47300</v>
      </c>
      <c r="N269" s="147"/>
      <c r="O269" s="94" t="s">
        <v>24</v>
      </c>
      <c r="P269" s="94" t="s">
        <v>117</v>
      </c>
      <c r="Q269" s="94"/>
      <c r="R269" s="97" t="str">
        <f t="shared" si="29"/>
        <v>Quarterly Fuel Prices_2021_Update</v>
      </c>
    </row>
    <row r="270" spans="1:18" x14ac:dyDescent="0.6">
      <c r="A270" s="90" t="str">
        <f>'Fuel adder inputs and calcs'!C267</f>
        <v>Gas</v>
      </c>
      <c r="B270" s="90" t="str">
        <f>'Fuel adder inputs and calcs'!D267</f>
        <v>GB</v>
      </c>
      <c r="C270" s="90" t="str">
        <f>'Fuel adder inputs and calcs'!E267&amp;'Fuel adder inputs and calcs'!F267</f>
        <v>2029Q4</v>
      </c>
      <c r="D270" s="90" t="str">
        <f>B270&amp;" "&amp;INDEX('Fixed inputs'!$D$76:$D$79,MATCH(A270,rngFuels,0))</f>
        <v>GB Gas</v>
      </c>
      <c r="E270" s="63"/>
      <c r="G270" s="94" t="str">
        <f t="shared" si="28"/>
        <v>GB Gas</v>
      </c>
      <c r="H270" s="94" t="s">
        <v>22</v>
      </c>
      <c r="I270" s="95">
        <f ca="1">INDEX(rngFuelPricesDeterministic,MATCH($C270,'Commodity inputs and calcs'!$M$26:$M$77,0),MATCH($A270,'Commodity inputs and calcs'!$N$25:$Q$25,0))+'Fuel adder inputs and calcs'!Q267</f>
        <v>9.2947150452846063</v>
      </c>
      <c r="J270" s="95"/>
      <c r="K270" s="94" t="s">
        <v>23</v>
      </c>
      <c r="L270" s="96">
        <v>1</v>
      </c>
      <c r="M270" s="147">
        <f>INDEX('Fixed inputs'!$G$8:$G$59,MATCH(C270,'Fixed inputs'!$D$8:$D$59,0))</f>
        <v>47392</v>
      </c>
      <c r="N270" s="147"/>
      <c r="O270" s="94" t="s">
        <v>24</v>
      </c>
      <c r="P270" s="94" t="s">
        <v>117</v>
      </c>
      <c r="Q270" s="94"/>
      <c r="R270" s="97" t="str">
        <f t="shared" si="29"/>
        <v>Quarterly Fuel Prices_2021_Update</v>
      </c>
    </row>
    <row r="271" spans="1:18" x14ac:dyDescent="0.6">
      <c r="A271" s="90" t="str">
        <f>'Fuel adder inputs and calcs'!C268</f>
        <v>Gasoil</v>
      </c>
      <c r="B271" s="90" t="str">
        <f>'Fuel adder inputs and calcs'!D268</f>
        <v>ROI</v>
      </c>
      <c r="C271" s="90" t="str">
        <f>'Fuel adder inputs and calcs'!E268&amp;'Fuel adder inputs and calcs'!F268</f>
        <v>2017Q1</v>
      </c>
      <c r="D271" s="90" t="str">
        <f>B271&amp;" "&amp;INDEX('Fixed inputs'!$D$76:$D$79,MATCH(A271,rngFuels,0))</f>
        <v>ROI Distillate</v>
      </c>
      <c r="E271" s="63"/>
      <c r="G271" s="94" t="str">
        <f t="shared" ref="G271:G277" si="30">D271</f>
        <v>ROI Distillate</v>
      </c>
      <c r="H271" s="94" t="s">
        <v>22</v>
      </c>
      <c r="I271" s="95">
        <f ca="1">INDEX(rngFuelPricesDeterministic,MATCH($C271,'Commodity inputs and calcs'!$M$26:$M$77,0),MATCH($A271,'Commodity inputs and calcs'!$N$25:$Q$25,0))+'Fuel adder inputs and calcs'!Q268</f>
        <v>14.027171158997129</v>
      </c>
      <c r="J271" s="95"/>
      <c r="K271" s="94" t="s">
        <v>23</v>
      </c>
      <c r="L271" s="96">
        <v>1</v>
      </c>
      <c r="M271" s="147">
        <f>INDEX('Fixed inputs'!$G$8:$G$59,MATCH(C271,'Fixed inputs'!$D$8:$D$59,0))</f>
        <v>42736</v>
      </c>
      <c r="N271" s="147"/>
      <c r="O271" s="94" t="s">
        <v>24</v>
      </c>
      <c r="P271" s="94" t="s">
        <v>117</v>
      </c>
      <c r="Q271" s="94"/>
      <c r="R271" s="97" t="str">
        <f t="shared" si="2"/>
        <v>Quarterly Fuel Prices_2021_Update</v>
      </c>
    </row>
    <row r="272" spans="1:18" x14ac:dyDescent="0.6">
      <c r="A272" s="90" t="str">
        <f>'Fuel adder inputs and calcs'!C269</f>
        <v>Gasoil</v>
      </c>
      <c r="B272" s="90" t="str">
        <f>'Fuel adder inputs and calcs'!D269</f>
        <v>ROI</v>
      </c>
      <c r="C272" s="90" t="str">
        <f>'Fuel adder inputs and calcs'!E269&amp;'Fuel adder inputs and calcs'!F269</f>
        <v>2017Q2</v>
      </c>
      <c r="D272" s="90" t="str">
        <f>B272&amp;" "&amp;INDEX('Fixed inputs'!$D$76:$D$79,MATCH(A272,rngFuels,0))</f>
        <v>ROI Distillate</v>
      </c>
      <c r="E272" s="63"/>
      <c r="G272" s="94" t="str">
        <f t="shared" si="30"/>
        <v>ROI Distillate</v>
      </c>
      <c r="H272" s="94" t="s">
        <v>22</v>
      </c>
      <c r="I272" s="95">
        <f ca="1">INDEX(rngFuelPricesDeterministic,MATCH($C272,'Commodity inputs and calcs'!$M$26:$M$77,0),MATCH($A272,'Commodity inputs and calcs'!$N$25:$Q$25,0))+'Fuel adder inputs and calcs'!Q269</f>
        <v>14.027171158997129</v>
      </c>
      <c r="J272" s="95"/>
      <c r="K272" s="94" t="s">
        <v>23</v>
      </c>
      <c r="L272" s="96">
        <v>1</v>
      </c>
      <c r="M272" s="147">
        <f>INDEX('Fixed inputs'!$G$8:$G$59,MATCH(C272,'Fixed inputs'!$D$8:$D$59,0))</f>
        <v>42826</v>
      </c>
      <c r="N272" s="147"/>
      <c r="O272" s="94" t="s">
        <v>24</v>
      </c>
      <c r="P272" s="94" t="s">
        <v>117</v>
      </c>
      <c r="Q272" s="94"/>
      <c r="R272" s="97" t="str">
        <f t="shared" si="2"/>
        <v>Quarterly Fuel Prices_2021_Update</v>
      </c>
    </row>
    <row r="273" spans="1:18" x14ac:dyDescent="0.6">
      <c r="A273" s="90" t="str">
        <f>'Fuel adder inputs and calcs'!C270</f>
        <v>Gasoil</v>
      </c>
      <c r="B273" s="90" t="str">
        <f>'Fuel adder inputs and calcs'!D270</f>
        <v>ROI</v>
      </c>
      <c r="C273" s="90" t="str">
        <f>'Fuel adder inputs and calcs'!E270&amp;'Fuel adder inputs and calcs'!F270</f>
        <v>2017Q3</v>
      </c>
      <c r="D273" s="90" t="str">
        <f>B273&amp;" "&amp;INDEX('Fixed inputs'!$D$76:$D$79,MATCH(A273,rngFuels,0))</f>
        <v>ROI Distillate</v>
      </c>
      <c r="E273" s="63"/>
      <c r="G273" s="94" t="str">
        <f t="shared" si="30"/>
        <v>ROI Distillate</v>
      </c>
      <c r="H273" s="94" t="s">
        <v>22</v>
      </c>
      <c r="I273" s="95">
        <f ca="1">INDEX(rngFuelPricesDeterministic,MATCH($C273,'Commodity inputs and calcs'!$M$26:$M$77,0),MATCH($A273,'Commodity inputs and calcs'!$N$25:$Q$25,0))+'Fuel adder inputs and calcs'!Q270</f>
        <v>14.027171158997129</v>
      </c>
      <c r="J273" s="95"/>
      <c r="K273" s="94" t="s">
        <v>23</v>
      </c>
      <c r="L273" s="96">
        <v>1</v>
      </c>
      <c r="M273" s="147">
        <f>INDEX('Fixed inputs'!$G$8:$G$59,MATCH(C273,'Fixed inputs'!$D$8:$D$59,0))</f>
        <v>42917</v>
      </c>
      <c r="N273" s="147"/>
      <c r="O273" s="94" t="s">
        <v>24</v>
      </c>
      <c r="P273" s="94" t="s">
        <v>117</v>
      </c>
      <c r="Q273" s="94"/>
      <c r="R273" s="97" t="str">
        <f t="shared" si="2"/>
        <v>Quarterly Fuel Prices_2021_Update</v>
      </c>
    </row>
    <row r="274" spans="1:18" x14ac:dyDescent="0.6">
      <c r="A274" s="90" t="str">
        <f>'Fuel adder inputs and calcs'!C271</f>
        <v>Gasoil</v>
      </c>
      <c r="B274" s="90" t="str">
        <f>'Fuel adder inputs and calcs'!D271</f>
        <v>ROI</v>
      </c>
      <c r="C274" s="90" t="str">
        <f>'Fuel adder inputs and calcs'!E271&amp;'Fuel adder inputs and calcs'!F271</f>
        <v>2017Q4</v>
      </c>
      <c r="D274" s="90" t="str">
        <f>B274&amp;" "&amp;INDEX('Fixed inputs'!$D$76:$D$79,MATCH(A274,rngFuels,0))</f>
        <v>ROI Distillate</v>
      </c>
      <c r="E274" s="63"/>
      <c r="G274" s="94" t="str">
        <f t="shared" si="30"/>
        <v>ROI Distillate</v>
      </c>
      <c r="H274" s="94" t="s">
        <v>22</v>
      </c>
      <c r="I274" s="95">
        <f ca="1">INDEX(rngFuelPricesDeterministic,MATCH($C274,'Commodity inputs and calcs'!$M$26:$M$77,0),MATCH($A274,'Commodity inputs and calcs'!$N$25:$Q$25,0))+'Fuel adder inputs and calcs'!Q271</f>
        <v>14.027171158997129</v>
      </c>
      <c r="J274" s="95"/>
      <c r="K274" s="94" t="s">
        <v>23</v>
      </c>
      <c r="L274" s="96">
        <v>1</v>
      </c>
      <c r="M274" s="147">
        <f>INDEX('Fixed inputs'!$G$8:$G$59,MATCH(C274,'Fixed inputs'!$D$8:$D$59,0))</f>
        <v>43009</v>
      </c>
      <c r="N274" s="147"/>
      <c r="O274" s="94" t="s">
        <v>24</v>
      </c>
      <c r="P274" s="94" t="s">
        <v>117</v>
      </c>
      <c r="Q274" s="94"/>
      <c r="R274" s="97" t="str">
        <f t="shared" si="2"/>
        <v>Quarterly Fuel Prices_2021_Update</v>
      </c>
    </row>
    <row r="275" spans="1:18" x14ac:dyDescent="0.6">
      <c r="A275" s="90" t="str">
        <f>'Fuel adder inputs and calcs'!C272</f>
        <v>Gasoil</v>
      </c>
      <c r="B275" s="90" t="str">
        <f>'Fuel adder inputs and calcs'!D272</f>
        <v>ROI</v>
      </c>
      <c r="C275" s="90" t="str">
        <f>'Fuel adder inputs and calcs'!E272&amp;'Fuel adder inputs and calcs'!F272</f>
        <v>2018Q1</v>
      </c>
      <c r="D275" s="90" t="str">
        <f>B275&amp;" "&amp;INDEX('Fixed inputs'!$D$76:$D$79,MATCH(A275,rngFuels,0))</f>
        <v>ROI Distillate</v>
      </c>
      <c r="E275" s="63"/>
      <c r="G275" s="94" t="str">
        <f t="shared" si="30"/>
        <v>ROI Distillate</v>
      </c>
      <c r="H275" s="94" t="s">
        <v>22</v>
      </c>
      <c r="I275" s="95">
        <f ca="1">INDEX(rngFuelPricesDeterministic,MATCH($C275,'Commodity inputs and calcs'!$M$26:$M$77,0),MATCH($A275,'Commodity inputs and calcs'!$N$25:$Q$25,0))+'Fuel adder inputs and calcs'!Q272</f>
        <v>14.027171158997129</v>
      </c>
      <c r="J275" s="95"/>
      <c r="K275" s="94" t="s">
        <v>23</v>
      </c>
      <c r="L275" s="96">
        <v>1</v>
      </c>
      <c r="M275" s="147">
        <f>INDEX('Fixed inputs'!$G$8:$G$59,MATCH(C275,'Fixed inputs'!$D$8:$D$59,0))</f>
        <v>43101</v>
      </c>
      <c r="N275" s="147"/>
      <c r="O275" s="94" t="s">
        <v>24</v>
      </c>
      <c r="P275" s="94" t="s">
        <v>117</v>
      </c>
      <c r="Q275" s="94"/>
      <c r="R275" s="97" t="str">
        <f t="shared" si="2"/>
        <v>Quarterly Fuel Prices_2021_Update</v>
      </c>
    </row>
    <row r="276" spans="1:18" x14ac:dyDescent="0.6">
      <c r="A276" s="90" t="str">
        <f>'Fuel adder inputs and calcs'!C273</f>
        <v>Gasoil</v>
      </c>
      <c r="B276" s="90" t="str">
        <f>'Fuel adder inputs and calcs'!D273</f>
        <v>ROI</v>
      </c>
      <c r="C276" s="90" t="str">
        <f>'Fuel adder inputs and calcs'!E273&amp;'Fuel adder inputs and calcs'!F273</f>
        <v>2018Q2</v>
      </c>
      <c r="D276" s="90" t="str">
        <f>B276&amp;" "&amp;INDEX('Fixed inputs'!$D$76:$D$79,MATCH(A276,rngFuels,0))</f>
        <v>ROI Distillate</v>
      </c>
      <c r="E276" s="63"/>
      <c r="G276" s="94" t="str">
        <f t="shared" si="30"/>
        <v>ROI Distillate</v>
      </c>
      <c r="H276" s="94" t="s">
        <v>22</v>
      </c>
      <c r="I276" s="95">
        <f ca="1">INDEX(rngFuelPricesDeterministic,MATCH($C276,'Commodity inputs and calcs'!$M$26:$M$77,0),MATCH($A276,'Commodity inputs and calcs'!$N$25:$Q$25,0))+'Fuel adder inputs and calcs'!Q273</f>
        <v>14.027171158997129</v>
      </c>
      <c r="J276" s="95"/>
      <c r="K276" s="94" t="s">
        <v>23</v>
      </c>
      <c r="L276" s="96">
        <v>1</v>
      </c>
      <c r="M276" s="147">
        <f>INDEX('Fixed inputs'!$G$8:$G$59,MATCH(C276,'Fixed inputs'!$D$8:$D$59,0))</f>
        <v>43191</v>
      </c>
      <c r="N276" s="147"/>
      <c r="O276" s="94" t="s">
        <v>24</v>
      </c>
      <c r="P276" s="94" t="s">
        <v>117</v>
      </c>
      <c r="Q276" s="94"/>
      <c r="R276" s="97" t="str">
        <f t="shared" si="2"/>
        <v>Quarterly Fuel Prices_2021_Update</v>
      </c>
    </row>
    <row r="277" spans="1:18" x14ac:dyDescent="0.6">
      <c r="A277" s="90" t="str">
        <f>'Fuel adder inputs and calcs'!C274</f>
        <v>Gasoil</v>
      </c>
      <c r="B277" s="90" t="str">
        <f>'Fuel adder inputs and calcs'!D274</f>
        <v>ROI</v>
      </c>
      <c r="C277" s="90" t="str">
        <f>'Fuel adder inputs and calcs'!E274&amp;'Fuel adder inputs and calcs'!F274</f>
        <v>2018Q3</v>
      </c>
      <c r="D277" s="90" t="str">
        <f>B277&amp;" "&amp;INDEX('Fixed inputs'!$D$76:$D$79,MATCH(A277,rngFuels,0))</f>
        <v>ROI Distillate</v>
      </c>
      <c r="E277" s="63"/>
      <c r="G277" s="94" t="str">
        <f t="shared" si="30"/>
        <v>ROI Distillate</v>
      </c>
      <c r="H277" s="94" t="s">
        <v>22</v>
      </c>
      <c r="I277" s="95">
        <f ca="1">INDEX(rngFuelPricesDeterministic,MATCH($C277,'Commodity inputs and calcs'!$M$26:$M$77,0),MATCH($A277,'Commodity inputs and calcs'!$N$25:$Q$25,0))+'Fuel adder inputs and calcs'!Q274</f>
        <v>14.027171158997129</v>
      </c>
      <c r="J277" s="95"/>
      <c r="K277" s="94" t="s">
        <v>23</v>
      </c>
      <c r="L277" s="96">
        <v>1</v>
      </c>
      <c r="M277" s="147">
        <f>INDEX('Fixed inputs'!$G$8:$G$59,MATCH(C277,'Fixed inputs'!$D$8:$D$59,0))</f>
        <v>43282</v>
      </c>
      <c r="N277" s="147"/>
      <c r="O277" s="94" t="s">
        <v>24</v>
      </c>
      <c r="P277" s="94" t="s">
        <v>117</v>
      </c>
      <c r="Q277" s="94"/>
      <c r="R277" s="97" t="str">
        <f t="shared" si="2"/>
        <v>Quarterly Fuel Prices_2021_Update</v>
      </c>
    </row>
    <row r="278" spans="1:18" x14ac:dyDescent="0.6">
      <c r="A278" s="90" t="str">
        <f>'Fuel adder inputs and calcs'!C275</f>
        <v>Gasoil</v>
      </c>
      <c r="B278" s="90" t="str">
        <f>'Fuel adder inputs and calcs'!D275</f>
        <v>ROI</v>
      </c>
      <c r="C278" s="90" t="str">
        <f>'Fuel adder inputs and calcs'!E275&amp;'Fuel adder inputs and calcs'!F275</f>
        <v>2018Q4</v>
      </c>
      <c r="D278" s="90" t="str">
        <f>B278&amp;" "&amp;INDEX('Fixed inputs'!$D$76:$D$79,MATCH(A278,rngFuels,0))</f>
        <v>ROI Distillate</v>
      </c>
      <c r="E278" s="63"/>
      <c r="G278" s="94" t="str">
        <f t="shared" ref="G278:G298" si="31">D278</f>
        <v>ROI Distillate</v>
      </c>
      <c r="H278" s="94" t="s">
        <v>22</v>
      </c>
      <c r="I278" s="95">
        <f ca="1">INDEX(rngFuelPricesDeterministic,MATCH($C278,'Commodity inputs and calcs'!$M$26:$M$77,0),MATCH($A278,'Commodity inputs and calcs'!$N$25:$Q$25,0))+'Fuel adder inputs and calcs'!Q275</f>
        <v>14.027171158997129</v>
      </c>
      <c r="J278" s="95"/>
      <c r="K278" s="94" t="s">
        <v>23</v>
      </c>
      <c r="L278" s="96">
        <v>1</v>
      </c>
      <c r="M278" s="147">
        <f>INDEX('Fixed inputs'!$G$8:$G$59,MATCH(C278,'Fixed inputs'!$D$8:$D$59,0))</f>
        <v>43374</v>
      </c>
      <c r="N278" s="147"/>
      <c r="O278" s="94" t="s">
        <v>24</v>
      </c>
      <c r="P278" s="94" t="s">
        <v>117</v>
      </c>
      <c r="Q278" s="94"/>
      <c r="R278" s="97" t="str">
        <f t="shared" si="2"/>
        <v>Quarterly Fuel Prices_2021_Update</v>
      </c>
    </row>
    <row r="279" spans="1:18" x14ac:dyDescent="0.6">
      <c r="A279" s="90" t="str">
        <f>'Fuel adder inputs and calcs'!C276</f>
        <v>Gasoil</v>
      </c>
      <c r="B279" s="90" t="str">
        <f>'Fuel adder inputs and calcs'!D276</f>
        <v>ROI</v>
      </c>
      <c r="C279" s="90" t="str">
        <f>'Fuel adder inputs and calcs'!E276&amp;'Fuel adder inputs and calcs'!F276</f>
        <v>2019Q1</v>
      </c>
      <c r="D279" s="90" t="str">
        <f>B279&amp;" "&amp;INDEX('Fixed inputs'!$D$76:$D$79,MATCH(A279,rngFuels,0))</f>
        <v>ROI Distillate</v>
      </c>
      <c r="E279" s="63"/>
      <c r="G279" s="94" t="str">
        <f t="shared" si="31"/>
        <v>ROI Distillate</v>
      </c>
      <c r="H279" s="94" t="s">
        <v>22</v>
      </c>
      <c r="I279" s="95">
        <f ca="1">INDEX(rngFuelPricesDeterministic,MATCH($C279,'Commodity inputs and calcs'!$M$26:$M$77,0),MATCH($A279,'Commodity inputs and calcs'!$N$25:$Q$25,0))+'Fuel adder inputs and calcs'!Q276</f>
        <v>14.027171158997129</v>
      </c>
      <c r="J279" s="95"/>
      <c r="K279" s="94" t="s">
        <v>23</v>
      </c>
      <c r="L279" s="96">
        <v>1</v>
      </c>
      <c r="M279" s="147">
        <f>INDEX('Fixed inputs'!$G$8:$G$59,MATCH(C279,'Fixed inputs'!$D$8:$D$59,0))</f>
        <v>43466</v>
      </c>
      <c r="N279" s="147"/>
      <c r="O279" s="94" t="s">
        <v>24</v>
      </c>
      <c r="P279" s="94" t="s">
        <v>117</v>
      </c>
      <c r="Q279" s="94"/>
      <c r="R279" s="97" t="str">
        <f t="shared" si="2"/>
        <v>Quarterly Fuel Prices_2021_Update</v>
      </c>
    </row>
    <row r="280" spans="1:18" x14ac:dyDescent="0.6">
      <c r="A280" s="90" t="str">
        <f>'Fuel adder inputs and calcs'!C277</f>
        <v>Gasoil</v>
      </c>
      <c r="B280" s="90" t="str">
        <f>'Fuel adder inputs and calcs'!D277</f>
        <v>ROI</v>
      </c>
      <c r="C280" s="90" t="str">
        <f>'Fuel adder inputs and calcs'!E277&amp;'Fuel adder inputs and calcs'!F277</f>
        <v>2019Q2</v>
      </c>
      <c r="D280" s="90" t="str">
        <f>B280&amp;" "&amp;INDEX('Fixed inputs'!$D$76:$D$79,MATCH(A280,rngFuels,0))</f>
        <v>ROI Distillate</v>
      </c>
      <c r="E280" s="63"/>
      <c r="G280" s="94" t="str">
        <f t="shared" si="31"/>
        <v>ROI Distillate</v>
      </c>
      <c r="H280" s="94" t="s">
        <v>22</v>
      </c>
      <c r="I280" s="95">
        <f ca="1">INDEX(rngFuelPricesDeterministic,MATCH($C280,'Commodity inputs and calcs'!$M$26:$M$77,0),MATCH($A280,'Commodity inputs and calcs'!$N$25:$Q$25,0))+'Fuel adder inputs and calcs'!Q277</f>
        <v>14.027171158997129</v>
      </c>
      <c r="J280" s="95"/>
      <c r="K280" s="94" t="s">
        <v>23</v>
      </c>
      <c r="L280" s="96">
        <v>1</v>
      </c>
      <c r="M280" s="147">
        <f>INDEX('Fixed inputs'!$G$8:$G$59,MATCH(C280,'Fixed inputs'!$D$8:$D$59,0))</f>
        <v>43556</v>
      </c>
      <c r="N280" s="147"/>
      <c r="O280" s="94" t="s">
        <v>24</v>
      </c>
      <c r="P280" s="94" t="s">
        <v>117</v>
      </c>
      <c r="Q280" s="94"/>
      <c r="R280" s="97" t="str">
        <f t="shared" si="2"/>
        <v>Quarterly Fuel Prices_2021_Update</v>
      </c>
    </row>
    <row r="281" spans="1:18" x14ac:dyDescent="0.6">
      <c r="A281" s="90" t="str">
        <f>'Fuel adder inputs and calcs'!C278</f>
        <v>Gasoil</v>
      </c>
      <c r="B281" s="90" t="str">
        <f>'Fuel adder inputs and calcs'!D278</f>
        <v>ROI</v>
      </c>
      <c r="C281" s="90" t="str">
        <f>'Fuel adder inputs and calcs'!E278&amp;'Fuel adder inputs and calcs'!F278</f>
        <v>2019Q3</v>
      </c>
      <c r="D281" s="90" t="str">
        <f>B281&amp;" "&amp;INDEX('Fixed inputs'!$D$76:$D$79,MATCH(A281,rngFuels,0))</f>
        <v>ROI Distillate</v>
      </c>
      <c r="E281" s="63"/>
      <c r="G281" s="94" t="str">
        <f t="shared" si="31"/>
        <v>ROI Distillate</v>
      </c>
      <c r="H281" s="94" t="s">
        <v>22</v>
      </c>
      <c r="I281" s="95">
        <f ca="1">INDEX(rngFuelPricesDeterministic,MATCH($C281,'Commodity inputs and calcs'!$M$26:$M$77,0),MATCH($A281,'Commodity inputs and calcs'!$N$25:$Q$25,0))+'Fuel adder inputs and calcs'!Q278</f>
        <v>14.027171158997129</v>
      </c>
      <c r="J281" s="95"/>
      <c r="K281" s="94" t="s">
        <v>23</v>
      </c>
      <c r="L281" s="96">
        <v>1</v>
      </c>
      <c r="M281" s="147">
        <f>INDEX('Fixed inputs'!$G$8:$G$59,MATCH(C281,'Fixed inputs'!$D$8:$D$59,0))</f>
        <v>43647</v>
      </c>
      <c r="N281" s="147"/>
      <c r="O281" s="94" t="s">
        <v>24</v>
      </c>
      <c r="P281" s="94" t="s">
        <v>117</v>
      </c>
      <c r="Q281" s="94"/>
      <c r="R281" s="97" t="str">
        <f t="shared" si="2"/>
        <v>Quarterly Fuel Prices_2021_Update</v>
      </c>
    </row>
    <row r="282" spans="1:18" x14ac:dyDescent="0.6">
      <c r="A282" s="90" t="str">
        <f>'Fuel adder inputs and calcs'!C279</f>
        <v>Gasoil</v>
      </c>
      <c r="B282" s="90" t="str">
        <f>'Fuel adder inputs and calcs'!D279</f>
        <v>ROI</v>
      </c>
      <c r="C282" s="90" t="str">
        <f>'Fuel adder inputs and calcs'!E279&amp;'Fuel adder inputs and calcs'!F279</f>
        <v>2019Q4</v>
      </c>
      <c r="D282" s="90" t="str">
        <f>B282&amp;" "&amp;INDEX('Fixed inputs'!$D$76:$D$79,MATCH(A282,rngFuels,0))</f>
        <v>ROI Distillate</v>
      </c>
      <c r="E282" s="63"/>
      <c r="G282" s="94" t="str">
        <f t="shared" si="31"/>
        <v>ROI Distillate</v>
      </c>
      <c r="H282" s="94" t="s">
        <v>22</v>
      </c>
      <c r="I282" s="95">
        <f ca="1">INDEX(rngFuelPricesDeterministic,MATCH($C282,'Commodity inputs and calcs'!$M$26:$M$77,0),MATCH($A282,'Commodity inputs and calcs'!$N$25:$Q$25,0))+'Fuel adder inputs and calcs'!Q279</f>
        <v>14.027171158997129</v>
      </c>
      <c r="J282" s="95"/>
      <c r="K282" s="94" t="s">
        <v>23</v>
      </c>
      <c r="L282" s="96">
        <v>1</v>
      </c>
      <c r="M282" s="147">
        <f>INDEX('Fixed inputs'!$G$8:$G$59,MATCH(C282,'Fixed inputs'!$D$8:$D$59,0))</f>
        <v>43739</v>
      </c>
      <c r="N282" s="147"/>
      <c r="O282" s="94" t="s">
        <v>24</v>
      </c>
      <c r="P282" s="94" t="s">
        <v>117</v>
      </c>
      <c r="Q282" s="94"/>
      <c r="R282" s="97" t="str">
        <f t="shared" si="2"/>
        <v>Quarterly Fuel Prices_2021_Update</v>
      </c>
    </row>
    <row r="283" spans="1:18" x14ac:dyDescent="0.6">
      <c r="A283" s="90" t="str">
        <f>'Fuel adder inputs and calcs'!C280</f>
        <v>Gasoil</v>
      </c>
      <c r="B283" s="90" t="str">
        <f>'Fuel adder inputs and calcs'!D280</f>
        <v>ROI</v>
      </c>
      <c r="C283" s="90" t="str">
        <f>'Fuel adder inputs and calcs'!E280&amp;'Fuel adder inputs and calcs'!F280</f>
        <v>2020Q1</v>
      </c>
      <c r="D283" s="90" t="str">
        <f>B283&amp;" "&amp;INDEX('Fixed inputs'!$D$76:$D$79,MATCH(A283,rngFuels,0))</f>
        <v>ROI Distillate</v>
      </c>
      <c r="E283" s="63"/>
      <c r="G283" s="94" t="str">
        <f t="shared" si="31"/>
        <v>ROI Distillate</v>
      </c>
      <c r="H283" s="94" t="s">
        <v>22</v>
      </c>
      <c r="I283" s="95">
        <f ca="1">INDEX(rngFuelPricesDeterministic,MATCH($C283,'Commodity inputs and calcs'!$M$26:$M$77,0),MATCH($A283,'Commodity inputs and calcs'!$N$25:$Q$25,0))+'Fuel adder inputs and calcs'!Q280</f>
        <v>14.027171158997129</v>
      </c>
      <c r="J283" s="95"/>
      <c r="K283" s="94" t="s">
        <v>23</v>
      </c>
      <c r="L283" s="96">
        <v>1</v>
      </c>
      <c r="M283" s="147">
        <f>INDEX('Fixed inputs'!$G$8:$G$59,MATCH(C283,'Fixed inputs'!$D$8:$D$59,0))</f>
        <v>43831</v>
      </c>
      <c r="N283" s="147"/>
      <c r="O283" s="94" t="s">
        <v>24</v>
      </c>
      <c r="P283" s="94" t="s">
        <v>117</v>
      </c>
      <c r="Q283" s="94"/>
      <c r="R283" s="97" t="str">
        <f t="shared" si="2"/>
        <v>Quarterly Fuel Prices_2021_Update</v>
      </c>
    </row>
    <row r="284" spans="1:18" x14ac:dyDescent="0.6">
      <c r="A284" s="90" t="str">
        <f>'Fuel adder inputs and calcs'!C281</f>
        <v>Gasoil</v>
      </c>
      <c r="B284" s="90" t="str">
        <f>'Fuel adder inputs and calcs'!D281</f>
        <v>ROI</v>
      </c>
      <c r="C284" s="90" t="str">
        <f>'Fuel adder inputs and calcs'!E281&amp;'Fuel adder inputs and calcs'!F281</f>
        <v>2020Q2</v>
      </c>
      <c r="D284" s="90" t="str">
        <f>B284&amp;" "&amp;INDEX('Fixed inputs'!$D$76:$D$79,MATCH(A284,rngFuels,0))</f>
        <v>ROI Distillate</v>
      </c>
      <c r="E284" s="63"/>
      <c r="G284" s="94" t="str">
        <f t="shared" si="31"/>
        <v>ROI Distillate</v>
      </c>
      <c r="H284" s="94" t="s">
        <v>22</v>
      </c>
      <c r="I284" s="95">
        <f ca="1">INDEX(rngFuelPricesDeterministic,MATCH($C284,'Commodity inputs and calcs'!$M$26:$M$77,0),MATCH($A284,'Commodity inputs and calcs'!$N$25:$Q$25,0))+'Fuel adder inputs and calcs'!Q281</f>
        <v>14.027171158997129</v>
      </c>
      <c r="J284" s="95"/>
      <c r="K284" s="94" t="s">
        <v>23</v>
      </c>
      <c r="L284" s="96">
        <v>1</v>
      </c>
      <c r="M284" s="147">
        <f>INDEX('Fixed inputs'!$G$8:$G$59,MATCH(C284,'Fixed inputs'!$D$8:$D$59,0))</f>
        <v>43922</v>
      </c>
      <c r="N284" s="147"/>
      <c r="O284" s="94" t="s">
        <v>24</v>
      </c>
      <c r="P284" s="94" t="s">
        <v>117</v>
      </c>
      <c r="Q284" s="94"/>
      <c r="R284" s="97" t="str">
        <f t="shared" si="2"/>
        <v>Quarterly Fuel Prices_2021_Update</v>
      </c>
    </row>
    <row r="285" spans="1:18" x14ac:dyDescent="0.6">
      <c r="A285" s="90" t="str">
        <f>'Fuel adder inputs and calcs'!C282</f>
        <v>Gasoil</v>
      </c>
      <c r="B285" s="90" t="str">
        <f>'Fuel adder inputs and calcs'!D282</f>
        <v>ROI</v>
      </c>
      <c r="C285" s="90" t="str">
        <f>'Fuel adder inputs and calcs'!E282&amp;'Fuel adder inputs and calcs'!F282</f>
        <v>2020Q3</v>
      </c>
      <c r="D285" s="90" t="str">
        <f>B285&amp;" "&amp;INDEX('Fixed inputs'!$D$76:$D$79,MATCH(A285,rngFuels,0))</f>
        <v>ROI Distillate</v>
      </c>
      <c r="E285" s="63"/>
      <c r="G285" s="94" t="str">
        <f t="shared" si="31"/>
        <v>ROI Distillate</v>
      </c>
      <c r="H285" s="94" t="s">
        <v>22</v>
      </c>
      <c r="I285" s="95">
        <f ca="1">INDEX(rngFuelPricesDeterministic,MATCH($C285,'Commodity inputs and calcs'!$M$26:$M$77,0),MATCH($A285,'Commodity inputs and calcs'!$N$25:$Q$25,0))+'Fuel adder inputs and calcs'!Q282</f>
        <v>14.027171158997129</v>
      </c>
      <c r="J285" s="95"/>
      <c r="K285" s="94" t="s">
        <v>23</v>
      </c>
      <c r="L285" s="96">
        <v>1</v>
      </c>
      <c r="M285" s="147">
        <f>INDEX('Fixed inputs'!$G$8:$G$59,MATCH(C285,'Fixed inputs'!$D$8:$D$59,0))</f>
        <v>44013</v>
      </c>
      <c r="N285" s="147"/>
      <c r="O285" s="94" t="s">
        <v>24</v>
      </c>
      <c r="P285" s="94" t="s">
        <v>117</v>
      </c>
      <c r="Q285" s="94"/>
      <c r="R285" s="97" t="str">
        <f t="shared" si="2"/>
        <v>Quarterly Fuel Prices_2021_Update</v>
      </c>
    </row>
    <row r="286" spans="1:18" x14ac:dyDescent="0.6">
      <c r="A286" s="90" t="str">
        <f>'Fuel adder inputs and calcs'!C283</f>
        <v>Gasoil</v>
      </c>
      <c r="B286" s="90" t="str">
        <f>'Fuel adder inputs and calcs'!D283</f>
        <v>ROI</v>
      </c>
      <c r="C286" s="90" t="str">
        <f>'Fuel adder inputs and calcs'!E283&amp;'Fuel adder inputs and calcs'!F283</f>
        <v>2020Q4</v>
      </c>
      <c r="D286" s="90" t="str">
        <f>B286&amp;" "&amp;INDEX('Fixed inputs'!$D$76:$D$79,MATCH(A286,rngFuels,0))</f>
        <v>ROI Distillate</v>
      </c>
      <c r="E286" s="63"/>
      <c r="G286" s="94" t="str">
        <f t="shared" si="31"/>
        <v>ROI Distillate</v>
      </c>
      <c r="H286" s="94" t="s">
        <v>22</v>
      </c>
      <c r="I286" s="95">
        <f ca="1">INDEX(rngFuelPricesDeterministic,MATCH($C286,'Commodity inputs and calcs'!$M$26:$M$77,0),MATCH($A286,'Commodity inputs and calcs'!$N$25:$Q$25,0))+'Fuel adder inputs and calcs'!Q283</f>
        <v>14.027171158997129</v>
      </c>
      <c r="J286" s="95"/>
      <c r="K286" s="94" t="s">
        <v>23</v>
      </c>
      <c r="L286" s="96">
        <v>1</v>
      </c>
      <c r="M286" s="147">
        <f>INDEX('Fixed inputs'!$G$8:$G$59,MATCH(C286,'Fixed inputs'!$D$8:$D$59,0))</f>
        <v>44105</v>
      </c>
      <c r="N286" s="147"/>
      <c r="O286" s="94" t="s">
        <v>24</v>
      </c>
      <c r="P286" s="94" t="s">
        <v>117</v>
      </c>
      <c r="Q286" s="94"/>
      <c r="R286" s="97" t="str">
        <f t="shared" si="2"/>
        <v>Quarterly Fuel Prices_2021_Update</v>
      </c>
    </row>
    <row r="287" spans="1:18" x14ac:dyDescent="0.6">
      <c r="A287" s="90" t="str">
        <f>'Fuel adder inputs and calcs'!C284</f>
        <v>Gasoil</v>
      </c>
      <c r="B287" s="90" t="str">
        <f>'Fuel adder inputs and calcs'!D284</f>
        <v>ROI</v>
      </c>
      <c r="C287" s="90" t="str">
        <f>'Fuel adder inputs and calcs'!E284&amp;'Fuel adder inputs and calcs'!F284</f>
        <v>2021Q1</v>
      </c>
      <c r="D287" s="90" t="str">
        <f>B287&amp;" "&amp;INDEX('Fixed inputs'!$D$76:$D$79,MATCH(A287,rngFuels,0))</f>
        <v>ROI Distillate</v>
      </c>
      <c r="E287" s="63"/>
      <c r="G287" s="94" t="str">
        <f t="shared" si="31"/>
        <v>ROI Distillate</v>
      </c>
      <c r="H287" s="94" t="s">
        <v>22</v>
      </c>
      <c r="I287" s="95">
        <f ca="1">INDEX(rngFuelPricesDeterministic,MATCH($C287,'Commodity inputs and calcs'!$M$26:$M$77,0),MATCH($A287,'Commodity inputs and calcs'!$N$25:$Q$25,0))+'Fuel adder inputs and calcs'!Q284</f>
        <v>14.027171158997129</v>
      </c>
      <c r="J287" s="95"/>
      <c r="K287" s="94" t="s">
        <v>23</v>
      </c>
      <c r="L287" s="96">
        <v>1</v>
      </c>
      <c r="M287" s="147">
        <f>INDEX('Fixed inputs'!$G$8:$G$59,MATCH(C287,'Fixed inputs'!$D$8:$D$59,0))</f>
        <v>44197</v>
      </c>
      <c r="N287" s="147"/>
      <c r="O287" s="94" t="s">
        <v>24</v>
      </c>
      <c r="P287" s="94" t="s">
        <v>117</v>
      </c>
      <c r="Q287" s="94"/>
      <c r="R287" s="97" t="str">
        <f t="shared" si="2"/>
        <v>Quarterly Fuel Prices_2021_Update</v>
      </c>
    </row>
    <row r="288" spans="1:18" x14ac:dyDescent="0.6">
      <c r="A288" s="90" t="str">
        <f>'Fuel adder inputs and calcs'!C285</f>
        <v>Gasoil</v>
      </c>
      <c r="B288" s="90" t="str">
        <f>'Fuel adder inputs and calcs'!D285</f>
        <v>ROI</v>
      </c>
      <c r="C288" s="90" t="str">
        <f>'Fuel adder inputs and calcs'!E285&amp;'Fuel adder inputs and calcs'!F285</f>
        <v>2021Q2</v>
      </c>
      <c r="D288" s="90" t="str">
        <f>B288&amp;" "&amp;INDEX('Fixed inputs'!$D$76:$D$79,MATCH(A288,rngFuels,0))</f>
        <v>ROI Distillate</v>
      </c>
      <c r="E288" s="63"/>
      <c r="G288" s="94" t="str">
        <f t="shared" si="31"/>
        <v>ROI Distillate</v>
      </c>
      <c r="H288" s="94" t="s">
        <v>22</v>
      </c>
      <c r="I288" s="95">
        <f ca="1">INDEX(rngFuelPricesDeterministic,MATCH($C288,'Commodity inputs and calcs'!$M$26:$M$77,0),MATCH($A288,'Commodity inputs and calcs'!$N$25:$Q$25,0))+'Fuel adder inputs and calcs'!Q285</f>
        <v>14.027171158997129</v>
      </c>
      <c r="J288" s="95"/>
      <c r="K288" s="94" t="s">
        <v>23</v>
      </c>
      <c r="L288" s="96">
        <v>1</v>
      </c>
      <c r="M288" s="147">
        <f>INDEX('Fixed inputs'!$G$8:$G$59,MATCH(C288,'Fixed inputs'!$D$8:$D$59,0))</f>
        <v>44287</v>
      </c>
      <c r="N288" s="147"/>
      <c r="O288" s="94" t="s">
        <v>24</v>
      </c>
      <c r="P288" s="94" t="s">
        <v>117</v>
      </c>
      <c r="Q288" s="94"/>
      <c r="R288" s="97" t="str">
        <f t="shared" si="2"/>
        <v>Quarterly Fuel Prices_2021_Update</v>
      </c>
    </row>
    <row r="289" spans="1:18" x14ac:dyDescent="0.6">
      <c r="A289" s="90" t="str">
        <f>'Fuel adder inputs and calcs'!C286</f>
        <v>Gasoil</v>
      </c>
      <c r="B289" s="90" t="str">
        <f>'Fuel adder inputs and calcs'!D286</f>
        <v>ROI</v>
      </c>
      <c r="C289" s="90" t="str">
        <f>'Fuel adder inputs and calcs'!E286&amp;'Fuel adder inputs and calcs'!F286</f>
        <v>2021Q3</v>
      </c>
      <c r="D289" s="90" t="str">
        <f>B289&amp;" "&amp;INDEX('Fixed inputs'!$D$76:$D$79,MATCH(A289,rngFuels,0))</f>
        <v>ROI Distillate</v>
      </c>
      <c r="E289" s="63"/>
      <c r="G289" s="94" t="str">
        <f t="shared" si="31"/>
        <v>ROI Distillate</v>
      </c>
      <c r="H289" s="94" t="s">
        <v>22</v>
      </c>
      <c r="I289" s="95">
        <f ca="1">INDEX(rngFuelPricesDeterministic,MATCH($C289,'Commodity inputs and calcs'!$M$26:$M$77,0),MATCH($A289,'Commodity inputs and calcs'!$N$25:$Q$25,0))+'Fuel adder inputs and calcs'!Q286</f>
        <v>14.027171158997129</v>
      </c>
      <c r="J289" s="95"/>
      <c r="K289" s="94" t="s">
        <v>23</v>
      </c>
      <c r="L289" s="96">
        <v>1</v>
      </c>
      <c r="M289" s="147">
        <f>INDEX('Fixed inputs'!$G$8:$G$59,MATCH(C289,'Fixed inputs'!$D$8:$D$59,0))</f>
        <v>44378</v>
      </c>
      <c r="N289" s="147"/>
      <c r="O289" s="94" t="s">
        <v>24</v>
      </c>
      <c r="P289" s="94" t="s">
        <v>117</v>
      </c>
      <c r="Q289" s="94"/>
      <c r="R289" s="97" t="str">
        <f t="shared" si="2"/>
        <v>Quarterly Fuel Prices_2021_Update</v>
      </c>
    </row>
    <row r="290" spans="1:18" x14ac:dyDescent="0.6">
      <c r="A290" s="90" t="str">
        <f>'Fuel adder inputs and calcs'!C287</f>
        <v>Gasoil</v>
      </c>
      <c r="B290" s="90" t="str">
        <f>'Fuel adder inputs and calcs'!D287</f>
        <v>ROI</v>
      </c>
      <c r="C290" s="90" t="str">
        <f>'Fuel adder inputs and calcs'!E287&amp;'Fuel adder inputs and calcs'!F287</f>
        <v>2021Q4</v>
      </c>
      <c r="D290" s="90" t="str">
        <f>B290&amp;" "&amp;INDEX('Fixed inputs'!$D$76:$D$79,MATCH(A290,rngFuels,0))</f>
        <v>ROI Distillate</v>
      </c>
      <c r="E290" s="63"/>
      <c r="G290" s="94" t="str">
        <f t="shared" si="31"/>
        <v>ROI Distillate</v>
      </c>
      <c r="H290" s="94" t="s">
        <v>22</v>
      </c>
      <c r="I290" s="95">
        <f ca="1">INDEX(rngFuelPricesDeterministic,MATCH($C290,'Commodity inputs and calcs'!$M$26:$M$77,0),MATCH($A290,'Commodity inputs and calcs'!$N$25:$Q$25,0))+'Fuel adder inputs and calcs'!Q287</f>
        <v>14.027171158997129</v>
      </c>
      <c r="J290" s="95"/>
      <c r="K290" s="94" t="s">
        <v>23</v>
      </c>
      <c r="L290" s="96">
        <v>1</v>
      </c>
      <c r="M290" s="147">
        <f>INDEX('Fixed inputs'!$G$8:$G$59,MATCH(C290,'Fixed inputs'!$D$8:$D$59,0))</f>
        <v>44470</v>
      </c>
      <c r="N290" s="147"/>
      <c r="O290" s="94" t="s">
        <v>24</v>
      </c>
      <c r="P290" s="94" t="s">
        <v>117</v>
      </c>
      <c r="Q290" s="94"/>
      <c r="R290" s="97" t="str">
        <f t="shared" si="2"/>
        <v>Quarterly Fuel Prices_2021_Update</v>
      </c>
    </row>
    <row r="291" spans="1:18" x14ac:dyDescent="0.6">
      <c r="A291" s="90" t="str">
        <f>'Fuel adder inputs and calcs'!C288</f>
        <v>Gasoil</v>
      </c>
      <c r="B291" s="90" t="str">
        <f>'Fuel adder inputs and calcs'!D288</f>
        <v>ROI</v>
      </c>
      <c r="C291" s="90" t="str">
        <f>'Fuel adder inputs and calcs'!E288&amp;'Fuel adder inputs and calcs'!F288</f>
        <v>2022Q1</v>
      </c>
      <c r="D291" s="90" t="str">
        <f>B291&amp;" "&amp;INDEX('Fixed inputs'!$D$76:$D$79,MATCH(A291,rngFuels,0))</f>
        <v>ROI Distillate</v>
      </c>
      <c r="E291" s="63"/>
      <c r="G291" s="94" t="str">
        <f t="shared" si="31"/>
        <v>ROI Distillate</v>
      </c>
      <c r="H291" s="94" t="s">
        <v>22</v>
      </c>
      <c r="I291" s="95">
        <f ca="1">INDEX(rngFuelPricesDeterministic,MATCH($C291,'Commodity inputs and calcs'!$M$26:$M$77,0),MATCH($A291,'Commodity inputs and calcs'!$N$25:$Q$25,0))+'Fuel adder inputs and calcs'!Q288</f>
        <v>14.027171158997129</v>
      </c>
      <c r="J291" s="95"/>
      <c r="K291" s="94" t="s">
        <v>23</v>
      </c>
      <c r="L291" s="96">
        <v>1</v>
      </c>
      <c r="M291" s="147">
        <f>INDEX('Fixed inputs'!$G$8:$G$59,MATCH(C291,'Fixed inputs'!$D$8:$D$59,0))</f>
        <v>44562</v>
      </c>
      <c r="N291" s="147"/>
      <c r="O291" s="94" t="s">
        <v>24</v>
      </c>
      <c r="P291" s="94" t="s">
        <v>117</v>
      </c>
      <c r="Q291" s="94"/>
      <c r="R291" s="97" t="str">
        <f t="shared" si="2"/>
        <v>Quarterly Fuel Prices_2021_Update</v>
      </c>
    </row>
    <row r="292" spans="1:18" x14ac:dyDescent="0.6">
      <c r="A292" s="90" t="str">
        <f>'Fuel adder inputs and calcs'!C289</f>
        <v>Gasoil</v>
      </c>
      <c r="B292" s="90" t="str">
        <f>'Fuel adder inputs and calcs'!D289</f>
        <v>ROI</v>
      </c>
      <c r="C292" s="90" t="str">
        <f>'Fuel adder inputs and calcs'!E289&amp;'Fuel adder inputs and calcs'!F289</f>
        <v>2022Q2</v>
      </c>
      <c r="D292" s="90" t="str">
        <f>B292&amp;" "&amp;INDEX('Fixed inputs'!$D$76:$D$79,MATCH(A292,rngFuels,0))</f>
        <v>ROI Distillate</v>
      </c>
      <c r="E292" s="63"/>
      <c r="G292" s="94" t="str">
        <f t="shared" si="31"/>
        <v>ROI Distillate</v>
      </c>
      <c r="H292" s="94" t="s">
        <v>22</v>
      </c>
      <c r="I292" s="95">
        <f ca="1">INDEX(rngFuelPricesDeterministic,MATCH($C292,'Commodity inputs and calcs'!$M$26:$M$77,0),MATCH($A292,'Commodity inputs and calcs'!$N$25:$Q$25,0))+'Fuel adder inputs and calcs'!Q289</f>
        <v>14.027171158997129</v>
      </c>
      <c r="J292" s="95"/>
      <c r="K292" s="94" t="s">
        <v>23</v>
      </c>
      <c r="L292" s="96">
        <v>1</v>
      </c>
      <c r="M292" s="147">
        <f>INDEX('Fixed inputs'!$G$8:$G$59,MATCH(C292,'Fixed inputs'!$D$8:$D$59,0))</f>
        <v>44652</v>
      </c>
      <c r="N292" s="147"/>
      <c r="O292" s="94" t="s">
        <v>24</v>
      </c>
      <c r="P292" s="94" t="s">
        <v>117</v>
      </c>
      <c r="Q292" s="94"/>
      <c r="R292" s="97" t="str">
        <f t="shared" si="2"/>
        <v>Quarterly Fuel Prices_2021_Update</v>
      </c>
    </row>
    <row r="293" spans="1:18" x14ac:dyDescent="0.6">
      <c r="A293" s="90" t="str">
        <f>'Fuel adder inputs and calcs'!C290</f>
        <v>Gasoil</v>
      </c>
      <c r="B293" s="90" t="str">
        <f>'Fuel adder inputs and calcs'!D290</f>
        <v>ROI</v>
      </c>
      <c r="C293" s="90" t="str">
        <f>'Fuel adder inputs and calcs'!E290&amp;'Fuel adder inputs and calcs'!F290</f>
        <v>2022Q3</v>
      </c>
      <c r="D293" s="90" t="str">
        <f>B293&amp;" "&amp;INDEX('Fixed inputs'!$D$76:$D$79,MATCH(A293,rngFuels,0))</f>
        <v>ROI Distillate</v>
      </c>
      <c r="E293" s="63"/>
      <c r="G293" s="94" t="str">
        <f t="shared" si="31"/>
        <v>ROI Distillate</v>
      </c>
      <c r="H293" s="94" t="s">
        <v>22</v>
      </c>
      <c r="I293" s="95">
        <f ca="1">INDEX(rngFuelPricesDeterministic,MATCH($C293,'Commodity inputs and calcs'!$M$26:$M$77,0),MATCH($A293,'Commodity inputs and calcs'!$N$25:$Q$25,0))+'Fuel adder inputs and calcs'!Q290</f>
        <v>14.027171158997129</v>
      </c>
      <c r="J293" s="95"/>
      <c r="K293" s="94" t="s">
        <v>23</v>
      </c>
      <c r="L293" s="96">
        <v>1</v>
      </c>
      <c r="M293" s="147">
        <f>INDEX('Fixed inputs'!$G$8:$G$59,MATCH(C293,'Fixed inputs'!$D$8:$D$59,0))</f>
        <v>44743</v>
      </c>
      <c r="N293" s="147"/>
      <c r="O293" s="94" t="s">
        <v>24</v>
      </c>
      <c r="P293" s="94" t="s">
        <v>117</v>
      </c>
      <c r="Q293" s="94"/>
      <c r="R293" s="97" t="str">
        <f t="shared" si="2"/>
        <v>Quarterly Fuel Prices_2021_Update</v>
      </c>
    </row>
    <row r="294" spans="1:18" x14ac:dyDescent="0.6">
      <c r="A294" s="90" t="str">
        <f>'Fuel adder inputs and calcs'!C291</f>
        <v>Gasoil</v>
      </c>
      <c r="B294" s="90" t="str">
        <f>'Fuel adder inputs and calcs'!D291</f>
        <v>ROI</v>
      </c>
      <c r="C294" s="90" t="str">
        <f>'Fuel adder inputs and calcs'!E291&amp;'Fuel adder inputs and calcs'!F291</f>
        <v>2022Q4</v>
      </c>
      <c r="D294" s="90" t="str">
        <f>B294&amp;" "&amp;INDEX('Fixed inputs'!$D$76:$D$79,MATCH(A294,rngFuels,0))</f>
        <v>ROI Distillate</v>
      </c>
      <c r="E294" s="63"/>
      <c r="G294" s="94" t="str">
        <f t="shared" si="31"/>
        <v>ROI Distillate</v>
      </c>
      <c r="H294" s="94" t="s">
        <v>22</v>
      </c>
      <c r="I294" s="95">
        <f ca="1">INDEX(rngFuelPricesDeterministic,MATCH($C294,'Commodity inputs and calcs'!$M$26:$M$77,0),MATCH($A294,'Commodity inputs and calcs'!$N$25:$Q$25,0))+'Fuel adder inputs and calcs'!Q291</f>
        <v>14.027171158997129</v>
      </c>
      <c r="J294" s="95"/>
      <c r="K294" s="94" t="s">
        <v>23</v>
      </c>
      <c r="L294" s="96">
        <v>1</v>
      </c>
      <c r="M294" s="147">
        <f>INDEX('Fixed inputs'!$G$8:$G$59,MATCH(C294,'Fixed inputs'!$D$8:$D$59,0))</f>
        <v>44835</v>
      </c>
      <c r="N294" s="147"/>
      <c r="O294" s="94" t="s">
        <v>24</v>
      </c>
      <c r="P294" s="94" t="s">
        <v>117</v>
      </c>
      <c r="Q294" s="94"/>
      <c r="R294" s="97" t="str">
        <f t="shared" si="2"/>
        <v>Quarterly Fuel Prices_2021_Update</v>
      </c>
    </row>
    <row r="295" spans="1:18" x14ac:dyDescent="0.6">
      <c r="A295" s="90" t="str">
        <f>'Fuel adder inputs and calcs'!C292</f>
        <v>Gasoil</v>
      </c>
      <c r="B295" s="90" t="str">
        <f>'Fuel adder inputs and calcs'!D292</f>
        <v>ROI</v>
      </c>
      <c r="C295" s="90" t="str">
        <f>'Fuel adder inputs and calcs'!E292&amp;'Fuel adder inputs and calcs'!F292</f>
        <v>2023Q1</v>
      </c>
      <c r="D295" s="90" t="str">
        <f>B295&amp;" "&amp;INDEX('Fixed inputs'!$D$76:$D$79,MATCH(A295,rngFuels,0))</f>
        <v>ROI Distillate</v>
      </c>
      <c r="E295" s="63"/>
      <c r="G295" s="94" t="str">
        <f t="shared" si="31"/>
        <v>ROI Distillate</v>
      </c>
      <c r="H295" s="94" t="s">
        <v>22</v>
      </c>
      <c r="I295" s="95">
        <f ca="1">INDEX(rngFuelPricesDeterministic,MATCH($C295,'Commodity inputs and calcs'!$M$26:$M$77,0),MATCH($A295,'Commodity inputs and calcs'!$N$25:$Q$25,0))+'Fuel adder inputs and calcs'!Q292</f>
        <v>14.027171158997129</v>
      </c>
      <c r="J295" s="95"/>
      <c r="K295" s="94" t="s">
        <v>23</v>
      </c>
      <c r="L295" s="96">
        <v>1</v>
      </c>
      <c r="M295" s="147">
        <f>INDEX('Fixed inputs'!$G$8:$G$59,MATCH(C295,'Fixed inputs'!$D$8:$D$59,0))</f>
        <v>44927</v>
      </c>
      <c r="N295" s="147"/>
      <c r="O295" s="94" t="s">
        <v>24</v>
      </c>
      <c r="P295" s="94" t="s">
        <v>117</v>
      </c>
      <c r="Q295" s="94"/>
      <c r="R295" s="97" t="str">
        <f t="shared" si="2"/>
        <v>Quarterly Fuel Prices_2021_Update</v>
      </c>
    </row>
    <row r="296" spans="1:18" x14ac:dyDescent="0.6">
      <c r="A296" s="90" t="str">
        <f>'Fuel adder inputs and calcs'!C293</f>
        <v>Gasoil</v>
      </c>
      <c r="B296" s="90" t="str">
        <f>'Fuel adder inputs and calcs'!D293</f>
        <v>ROI</v>
      </c>
      <c r="C296" s="90" t="str">
        <f>'Fuel adder inputs and calcs'!E293&amp;'Fuel adder inputs and calcs'!F293</f>
        <v>2023Q2</v>
      </c>
      <c r="D296" s="90" t="str">
        <f>B296&amp;" "&amp;INDEX('Fixed inputs'!$D$76:$D$79,MATCH(A296,rngFuels,0))</f>
        <v>ROI Distillate</v>
      </c>
      <c r="E296" s="63"/>
      <c r="G296" s="94" t="str">
        <f t="shared" si="31"/>
        <v>ROI Distillate</v>
      </c>
      <c r="H296" s="94" t="s">
        <v>22</v>
      </c>
      <c r="I296" s="95">
        <f ca="1">INDEX(rngFuelPricesDeterministic,MATCH($C296,'Commodity inputs and calcs'!$M$26:$M$77,0),MATCH($A296,'Commodity inputs and calcs'!$N$25:$Q$25,0))+'Fuel adder inputs and calcs'!Q293</f>
        <v>14.027171158997129</v>
      </c>
      <c r="J296" s="95"/>
      <c r="K296" s="94" t="s">
        <v>23</v>
      </c>
      <c r="L296" s="96">
        <v>1</v>
      </c>
      <c r="M296" s="147">
        <f>INDEX('Fixed inputs'!$G$8:$G$59,MATCH(C296,'Fixed inputs'!$D$8:$D$59,0))</f>
        <v>45017</v>
      </c>
      <c r="N296" s="147"/>
      <c r="O296" s="94" t="s">
        <v>24</v>
      </c>
      <c r="P296" s="94" t="s">
        <v>117</v>
      </c>
      <c r="Q296" s="94"/>
      <c r="R296" s="97" t="str">
        <f t="shared" si="2"/>
        <v>Quarterly Fuel Prices_2021_Update</v>
      </c>
    </row>
    <row r="297" spans="1:18" x14ac:dyDescent="0.6">
      <c r="A297" s="90" t="str">
        <f>'Fuel adder inputs and calcs'!C294</f>
        <v>Gasoil</v>
      </c>
      <c r="B297" s="90" t="str">
        <f>'Fuel adder inputs and calcs'!D294</f>
        <v>ROI</v>
      </c>
      <c r="C297" s="90" t="str">
        <f>'Fuel adder inputs and calcs'!E294&amp;'Fuel adder inputs and calcs'!F294</f>
        <v>2023Q3</v>
      </c>
      <c r="D297" s="90" t="str">
        <f>B297&amp;" "&amp;INDEX('Fixed inputs'!$D$76:$D$79,MATCH(A297,rngFuels,0))</f>
        <v>ROI Distillate</v>
      </c>
      <c r="E297" s="63"/>
      <c r="G297" s="94" t="str">
        <f t="shared" si="31"/>
        <v>ROI Distillate</v>
      </c>
      <c r="H297" s="94" t="s">
        <v>22</v>
      </c>
      <c r="I297" s="95">
        <f ca="1">INDEX(rngFuelPricesDeterministic,MATCH($C297,'Commodity inputs and calcs'!$M$26:$M$77,0),MATCH($A297,'Commodity inputs and calcs'!$N$25:$Q$25,0))+'Fuel adder inputs and calcs'!Q294</f>
        <v>14.027171158997129</v>
      </c>
      <c r="J297" s="95"/>
      <c r="K297" s="94" t="s">
        <v>23</v>
      </c>
      <c r="L297" s="96">
        <v>1</v>
      </c>
      <c r="M297" s="147">
        <f>INDEX('Fixed inputs'!$G$8:$G$59,MATCH(C297,'Fixed inputs'!$D$8:$D$59,0))</f>
        <v>45108</v>
      </c>
      <c r="N297" s="147"/>
      <c r="O297" s="94" t="s">
        <v>24</v>
      </c>
      <c r="P297" s="94" t="s">
        <v>117</v>
      </c>
      <c r="Q297" s="94"/>
      <c r="R297" s="97" t="str">
        <f t="shared" si="2"/>
        <v>Quarterly Fuel Prices_2021_Update</v>
      </c>
    </row>
    <row r="298" spans="1:18" x14ac:dyDescent="0.6">
      <c r="A298" s="90" t="str">
        <f>'Fuel adder inputs and calcs'!C295</f>
        <v>Gasoil</v>
      </c>
      <c r="B298" s="90" t="str">
        <f>'Fuel adder inputs and calcs'!D295</f>
        <v>ROI</v>
      </c>
      <c r="C298" s="90" t="str">
        <f>'Fuel adder inputs and calcs'!E295&amp;'Fuel adder inputs and calcs'!F295</f>
        <v>2023Q4</v>
      </c>
      <c r="D298" s="90" t="str">
        <f>B298&amp;" "&amp;INDEX('Fixed inputs'!$D$76:$D$79,MATCH(A298,rngFuels,0))</f>
        <v>ROI Distillate</v>
      </c>
      <c r="E298" s="63"/>
      <c r="G298" s="94" t="str">
        <f t="shared" si="31"/>
        <v>ROI Distillate</v>
      </c>
      <c r="H298" s="94" t="s">
        <v>22</v>
      </c>
      <c r="I298" s="95">
        <f ca="1">INDEX(rngFuelPricesDeterministic,MATCH($C298,'Commodity inputs and calcs'!$M$26:$M$77,0),MATCH($A298,'Commodity inputs and calcs'!$N$25:$Q$25,0))+'Fuel adder inputs and calcs'!Q295</f>
        <v>14.027171158997129</v>
      </c>
      <c r="J298" s="95"/>
      <c r="K298" s="94" t="s">
        <v>23</v>
      </c>
      <c r="L298" s="96">
        <v>1</v>
      </c>
      <c r="M298" s="147">
        <f>INDEX('Fixed inputs'!$G$8:$G$59,MATCH(C298,'Fixed inputs'!$D$8:$D$59,0))</f>
        <v>45200</v>
      </c>
      <c r="N298" s="147"/>
      <c r="O298" s="94" t="s">
        <v>24</v>
      </c>
      <c r="P298" s="94" t="s">
        <v>117</v>
      </c>
      <c r="Q298" s="94"/>
      <c r="R298" s="97" t="str">
        <f t="shared" si="2"/>
        <v>Quarterly Fuel Prices_2021_Update</v>
      </c>
    </row>
    <row r="299" spans="1:18" x14ac:dyDescent="0.6">
      <c r="A299" s="90" t="str">
        <f>'Fuel adder inputs and calcs'!C296</f>
        <v>Gasoil</v>
      </c>
      <c r="B299" s="90" t="str">
        <f>'Fuel adder inputs and calcs'!D296</f>
        <v>ROI</v>
      </c>
      <c r="C299" s="90" t="str">
        <f>'Fuel adder inputs and calcs'!E296&amp;'Fuel adder inputs and calcs'!F296</f>
        <v>2024Q1</v>
      </c>
      <c r="D299" s="90" t="str">
        <f>B299&amp;" "&amp;INDEX('Fixed inputs'!$D$76:$D$79,MATCH(A299,rngFuels,0))</f>
        <v>ROI Distillate</v>
      </c>
      <c r="E299" s="63"/>
      <c r="G299" s="94" t="str">
        <f t="shared" ref="G299:G322" si="32">D299</f>
        <v>ROI Distillate</v>
      </c>
      <c r="H299" s="94" t="s">
        <v>22</v>
      </c>
      <c r="I299" s="95">
        <f ca="1">INDEX(rngFuelPricesDeterministic,MATCH($C299,'Commodity inputs and calcs'!$M$26:$M$77,0),MATCH($A299,'Commodity inputs and calcs'!$N$25:$Q$25,0))+'Fuel adder inputs and calcs'!Q296</f>
        <v>14.027171158997129</v>
      </c>
      <c r="J299" s="95"/>
      <c r="K299" s="94" t="s">
        <v>23</v>
      </c>
      <c r="L299" s="96">
        <v>1</v>
      </c>
      <c r="M299" s="147">
        <f>INDEX('Fixed inputs'!$G$8:$G$59,MATCH(C299,'Fixed inputs'!$D$8:$D$59,0))</f>
        <v>45292</v>
      </c>
      <c r="N299" s="147"/>
      <c r="O299" s="94" t="s">
        <v>24</v>
      </c>
      <c r="P299" s="94" t="s">
        <v>117</v>
      </c>
      <c r="Q299" s="94"/>
      <c r="R299" s="97" t="str">
        <f t="shared" ref="R299:R322" si="33">$H$6</f>
        <v>Quarterly Fuel Prices_2021_Update</v>
      </c>
    </row>
    <row r="300" spans="1:18" x14ac:dyDescent="0.6">
      <c r="A300" s="90" t="str">
        <f>'Fuel adder inputs and calcs'!C297</f>
        <v>Gasoil</v>
      </c>
      <c r="B300" s="90" t="str">
        <f>'Fuel adder inputs and calcs'!D297</f>
        <v>ROI</v>
      </c>
      <c r="C300" s="90" t="str">
        <f>'Fuel adder inputs and calcs'!E297&amp;'Fuel adder inputs and calcs'!F297</f>
        <v>2024Q2</v>
      </c>
      <c r="D300" s="90" t="str">
        <f>B300&amp;" "&amp;INDEX('Fixed inputs'!$D$76:$D$79,MATCH(A300,rngFuels,0))</f>
        <v>ROI Distillate</v>
      </c>
      <c r="E300" s="63"/>
      <c r="G300" s="94" t="str">
        <f t="shared" si="32"/>
        <v>ROI Distillate</v>
      </c>
      <c r="H300" s="94" t="s">
        <v>22</v>
      </c>
      <c r="I300" s="95">
        <f ca="1">INDEX(rngFuelPricesDeterministic,MATCH($C300,'Commodity inputs and calcs'!$M$26:$M$77,0),MATCH($A300,'Commodity inputs and calcs'!$N$25:$Q$25,0))+'Fuel adder inputs and calcs'!Q297</f>
        <v>14.027171158997129</v>
      </c>
      <c r="J300" s="95"/>
      <c r="K300" s="94" t="s">
        <v>23</v>
      </c>
      <c r="L300" s="96">
        <v>1</v>
      </c>
      <c r="M300" s="147">
        <f>INDEX('Fixed inputs'!$G$8:$G$59,MATCH(C300,'Fixed inputs'!$D$8:$D$59,0))</f>
        <v>45383</v>
      </c>
      <c r="N300" s="147"/>
      <c r="O300" s="94" t="s">
        <v>24</v>
      </c>
      <c r="P300" s="94" t="s">
        <v>117</v>
      </c>
      <c r="Q300" s="94"/>
      <c r="R300" s="97" t="str">
        <f t="shared" si="33"/>
        <v>Quarterly Fuel Prices_2021_Update</v>
      </c>
    </row>
    <row r="301" spans="1:18" x14ac:dyDescent="0.6">
      <c r="A301" s="90" t="str">
        <f>'Fuel adder inputs and calcs'!C298</f>
        <v>Gasoil</v>
      </c>
      <c r="B301" s="90" t="str">
        <f>'Fuel adder inputs and calcs'!D298</f>
        <v>ROI</v>
      </c>
      <c r="C301" s="90" t="str">
        <f>'Fuel adder inputs and calcs'!E298&amp;'Fuel adder inputs and calcs'!F298</f>
        <v>2024Q3</v>
      </c>
      <c r="D301" s="90" t="str">
        <f>B301&amp;" "&amp;INDEX('Fixed inputs'!$D$76:$D$79,MATCH(A301,rngFuels,0))</f>
        <v>ROI Distillate</v>
      </c>
      <c r="E301" s="63"/>
      <c r="G301" s="94" t="str">
        <f t="shared" si="32"/>
        <v>ROI Distillate</v>
      </c>
      <c r="H301" s="94" t="s">
        <v>22</v>
      </c>
      <c r="I301" s="95">
        <f ca="1">INDEX(rngFuelPricesDeterministic,MATCH($C301,'Commodity inputs and calcs'!$M$26:$M$77,0),MATCH($A301,'Commodity inputs and calcs'!$N$25:$Q$25,0))+'Fuel adder inputs and calcs'!Q298</f>
        <v>14.027171158997129</v>
      </c>
      <c r="J301" s="95"/>
      <c r="K301" s="94" t="s">
        <v>23</v>
      </c>
      <c r="L301" s="96">
        <v>1</v>
      </c>
      <c r="M301" s="147">
        <f>INDEX('Fixed inputs'!$G$8:$G$59,MATCH(C301,'Fixed inputs'!$D$8:$D$59,0))</f>
        <v>45474</v>
      </c>
      <c r="N301" s="147"/>
      <c r="O301" s="94" t="s">
        <v>24</v>
      </c>
      <c r="P301" s="94" t="s">
        <v>117</v>
      </c>
      <c r="Q301" s="94"/>
      <c r="R301" s="97" t="str">
        <f t="shared" si="33"/>
        <v>Quarterly Fuel Prices_2021_Update</v>
      </c>
    </row>
    <row r="302" spans="1:18" x14ac:dyDescent="0.6">
      <c r="A302" s="90" t="str">
        <f>'Fuel adder inputs and calcs'!C299</f>
        <v>Gasoil</v>
      </c>
      <c r="B302" s="90" t="str">
        <f>'Fuel adder inputs and calcs'!D299</f>
        <v>ROI</v>
      </c>
      <c r="C302" s="90" t="str">
        <f>'Fuel adder inputs and calcs'!E299&amp;'Fuel adder inputs and calcs'!F299</f>
        <v>2024Q4</v>
      </c>
      <c r="D302" s="90" t="str">
        <f>B302&amp;" "&amp;INDEX('Fixed inputs'!$D$76:$D$79,MATCH(A302,rngFuels,0))</f>
        <v>ROI Distillate</v>
      </c>
      <c r="E302" s="63"/>
      <c r="G302" s="94" t="str">
        <f t="shared" si="32"/>
        <v>ROI Distillate</v>
      </c>
      <c r="H302" s="94" t="s">
        <v>22</v>
      </c>
      <c r="I302" s="95">
        <f ca="1">INDEX(rngFuelPricesDeterministic,MATCH($C302,'Commodity inputs and calcs'!$M$26:$M$77,0),MATCH($A302,'Commodity inputs and calcs'!$N$25:$Q$25,0))+'Fuel adder inputs and calcs'!Q299</f>
        <v>14.027171158997129</v>
      </c>
      <c r="J302" s="95"/>
      <c r="K302" s="94" t="s">
        <v>23</v>
      </c>
      <c r="L302" s="96">
        <v>1</v>
      </c>
      <c r="M302" s="147">
        <f>INDEX('Fixed inputs'!$G$8:$G$59,MATCH(C302,'Fixed inputs'!$D$8:$D$59,0))</f>
        <v>45566</v>
      </c>
      <c r="N302" s="147"/>
      <c r="O302" s="94" t="s">
        <v>24</v>
      </c>
      <c r="P302" s="94" t="s">
        <v>117</v>
      </c>
      <c r="Q302" s="94"/>
      <c r="R302" s="97" t="str">
        <f t="shared" si="33"/>
        <v>Quarterly Fuel Prices_2021_Update</v>
      </c>
    </row>
    <row r="303" spans="1:18" x14ac:dyDescent="0.6">
      <c r="A303" s="90" t="str">
        <f>'Fuel adder inputs and calcs'!C300</f>
        <v>Gasoil</v>
      </c>
      <c r="B303" s="90" t="str">
        <f>'Fuel adder inputs and calcs'!D300</f>
        <v>ROI</v>
      </c>
      <c r="C303" s="90" t="str">
        <f>'Fuel adder inputs and calcs'!E300&amp;'Fuel adder inputs and calcs'!F300</f>
        <v>2025Q1</v>
      </c>
      <c r="D303" s="90" t="str">
        <f>B303&amp;" "&amp;INDEX('Fixed inputs'!$D$76:$D$79,MATCH(A303,rngFuels,0))</f>
        <v>ROI Distillate</v>
      </c>
      <c r="E303" s="63"/>
      <c r="G303" s="94" t="str">
        <f t="shared" si="32"/>
        <v>ROI Distillate</v>
      </c>
      <c r="H303" s="94" t="s">
        <v>22</v>
      </c>
      <c r="I303" s="95">
        <f ca="1">INDEX(rngFuelPricesDeterministic,MATCH($C303,'Commodity inputs and calcs'!$M$26:$M$77,0),MATCH($A303,'Commodity inputs and calcs'!$N$25:$Q$25,0))+'Fuel adder inputs and calcs'!Q300</f>
        <v>14.027171158997129</v>
      </c>
      <c r="J303" s="95"/>
      <c r="K303" s="94" t="s">
        <v>23</v>
      </c>
      <c r="L303" s="96">
        <v>1</v>
      </c>
      <c r="M303" s="147">
        <f>INDEX('Fixed inputs'!$G$8:$G$59,MATCH(C303,'Fixed inputs'!$D$8:$D$59,0))</f>
        <v>45658</v>
      </c>
      <c r="N303" s="147"/>
      <c r="O303" s="94" t="s">
        <v>24</v>
      </c>
      <c r="P303" s="94" t="s">
        <v>117</v>
      </c>
      <c r="Q303" s="94"/>
      <c r="R303" s="97" t="str">
        <f t="shared" si="33"/>
        <v>Quarterly Fuel Prices_2021_Update</v>
      </c>
    </row>
    <row r="304" spans="1:18" x14ac:dyDescent="0.6">
      <c r="A304" s="90" t="str">
        <f>'Fuel adder inputs and calcs'!C301</f>
        <v>Gasoil</v>
      </c>
      <c r="B304" s="90" t="str">
        <f>'Fuel adder inputs and calcs'!D301</f>
        <v>ROI</v>
      </c>
      <c r="C304" s="90" t="str">
        <f>'Fuel adder inputs and calcs'!E301&amp;'Fuel adder inputs and calcs'!F301</f>
        <v>2025Q2</v>
      </c>
      <c r="D304" s="90" t="str">
        <f>B304&amp;" "&amp;INDEX('Fixed inputs'!$D$76:$D$79,MATCH(A304,rngFuels,0))</f>
        <v>ROI Distillate</v>
      </c>
      <c r="E304" s="63"/>
      <c r="G304" s="94" t="str">
        <f t="shared" si="32"/>
        <v>ROI Distillate</v>
      </c>
      <c r="H304" s="94" t="s">
        <v>22</v>
      </c>
      <c r="I304" s="95">
        <f ca="1">INDEX(rngFuelPricesDeterministic,MATCH($C304,'Commodity inputs and calcs'!$M$26:$M$77,0),MATCH($A304,'Commodity inputs and calcs'!$N$25:$Q$25,0))+'Fuel adder inputs and calcs'!Q301</f>
        <v>14.027171158997129</v>
      </c>
      <c r="J304" s="95"/>
      <c r="K304" s="94" t="s">
        <v>23</v>
      </c>
      <c r="L304" s="96">
        <v>1</v>
      </c>
      <c r="M304" s="147">
        <f>INDEX('Fixed inputs'!$G$8:$G$59,MATCH(C304,'Fixed inputs'!$D$8:$D$59,0))</f>
        <v>45748</v>
      </c>
      <c r="N304" s="147"/>
      <c r="O304" s="94" t="s">
        <v>24</v>
      </c>
      <c r="P304" s="94" t="s">
        <v>117</v>
      </c>
      <c r="Q304" s="94"/>
      <c r="R304" s="97" t="str">
        <f t="shared" si="33"/>
        <v>Quarterly Fuel Prices_2021_Update</v>
      </c>
    </row>
    <row r="305" spans="1:18" x14ac:dyDescent="0.6">
      <c r="A305" s="90" t="str">
        <f>'Fuel adder inputs and calcs'!C302</f>
        <v>Gasoil</v>
      </c>
      <c r="B305" s="90" t="str">
        <f>'Fuel adder inputs and calcs'!D302</f>
        <v>ROI</v>
      </c>
      <c r="C305" s="90" t="str">
        <f>'Fuel adder inputs and calcs'!E302&amp;'Fuel adder inputs and calcs'!F302</f>
        <v>2025Q3</v>
      </c>
      <c r="D305" s="90" t="str">
        <f>B305&amp;" "&amp;INDEX('Fixed inputs'!$D$76:$D$79,MATCH(A305,rngFuels,0))</f>
        <v>ROI Distillate</v>
      </c>
      <c r="E305" s="63"/>
      <c r="G305" s="94" t="str">
        <f t="shared" si="32"/>
        <v>ROI Distillate</v>
      </c>
      <c r="H305" s="94" t="s">
        <v>22</v>
      </c>
      <c r="I305" s="95">
        <f ca="1">INDEX(rngFuelPricesDeterministic,MATCH($C305,'Commodity inputs and calcs'!$M$26:$M$77,0),MATCH($A305,'Commodity inputs and calcs'!$N$25:$Q$25,0))+'Fuel adder inputs and calcs'!Q302</f>
        <v>14.027171158997129</v>
      </c>
      <c r="J305" s="95"/>
      <c r="K305" s="94" t="s">
        <v>23</v>
      </c>
      <c r="L305" s="96">
        <v>1</v>
      </c>
      <c r="M305" s="147">
        <f>INDEX('Fixed inputs'!$G$8:$G$59,MATCH(C305,'Fixed inputs'!$D$8:$D$59,0))</f>
        <v>45839</v>
      </c>
      <c r="N305" s="147"/>
      <c r="O305" s="94" t="s">
        <v>24</v>
      </c>
      <c r="P305" s="94" t="s">
        <v>117</v>
      </c>
      <c r="Q305" s="94"/>
      <c r="R305" s="97" t="str">
        <f t="shared" si="33"/>
        <v>Quarterly Fuel Prices_2021_Update</v>
      </c>
    </row>
    <row r="306" spans="1:18" x14ac:dyDescent="0.6">
      <c r="A306" s="90" t="str">
        <f>'Fuel adder inputs and calcs'!C303</f>
        <v>Gasoil</v>
      </c>
      <c r="B306" s="90" t="str">
        <f>'Fuel adder inputs and calcs'!D303</f>
        <v>ROI</v>
      </c>
      <c r="C306" s="90" t="str">
        <f>'Fuel adder inputs and calcs'!E303&amp;'Fuel adder inputs and calcs'!F303</f>
        <v>2025Q4</v>
      </c>
      <c r="D306" s="90" t="str">
        <f>B306&amp;" "&amp;INDEX('Fixed inputs'!$D$76:$D$79,MATCH(A306,rngFuels,0))</f>
        <v>ROI Distillate</v>
      </c>
      <c r="E306" s="63"/>
      <c r="G306" s="94" t="str">
        <f t="shared" si="32"/>
        <v>ROI Distillate</v>
      </c>
      <c r="H306" s="94" t="s">
        <v>22</v>
      </c>
      <c r="I306" s="95">
        <f ca="1">INDEX(rngFuelPricesDeterministic,MATCH($C306,'Commodity inputs and calcs'!$M$26:$M$77,0),MATCH($A306,'Commodity inputs and calcs'!$N$25:$Q$25,0))+'Fuel adder inputs and calcs'!Q303</f>
        <v>14.027171158997129</v>
      </c>
      <c r="J306" s="95"/>
      <c r="K306" s="94" t="s">
        <v>23</v>
      </c>
      <c r="L306" s="96">
        <v>1</v>
      </c>
      <c r="M306" s="147">
        <f>INDEX('Fixed inputs'!$G$8:$G$59,MATCH(C306,'Fixed inputs'!$D$8:$D$59,0))</f>
        <v>45931</v>
      </c>
      <c r="N306" s="147"/>
      <c r="O306" s="94" t="s">
        <v>24</v>
      </c>
      <c r="P306" s="94" t="s">
        <v>117</v>
      </c>
      <c r="Q306" s="94"/>
      <c r="R306" s="97" t="str">
        <f t="shared" si="33"/>
        <v>Quarterly Fuel Prices_2021_Update</v>
      </c>
    </row>
    <row r="307" spans="1:18" x14ac:dyDescent="0.6">
      <c r="A307" s="90" t="str">
        <f>'Fuel adder inputs and calcs'!C304</f>
        <v>Gasoil</v>
      </c>
      <c r="B307" s="90" t="str">
        <f>'Fuel adder inputs and calcs'!D304</f>
        <v>ROI</v>
      </c>
      <c r="C307" s="90" t="str">
        <f>'Fuel adder inputs and calcs'!E304&amp;'Fuel adder inputs and calcs'!F304</f>
        <v>2026Q1</v>
      </c>
      <c r="D307" s="90" t="str">
        <f>B307&amp;" "&amp;INDEX('Fixed inputs'!$D$76:$D$79,MATCH(A307,rngFuels,0))</f>
        <v>ROI Distillate</v>
      </c>
      <c r="E307" s="63"/>
      <c r="G307" s="94" t="str">
        <f t="shared" si="32"/>
        <v>ROI Distillate</v>
      </c>
      <c r="H307" s="94" t="s">
        <v>22</v>
      </c>
      <c r="I307" s="95">
        <f ca="1">INDEX(rngFuelPricesDeterministic,MATCH($C307,'Commodity inputs and calcs'!$M$26:$M$77,0),MATCH($A307,'Commodity inputs and calcs'!$N$25:$Q$25,0))+'Fuel adder inputs and calcs'!Q304</f>
        <v>14.027171158997129</v>
      </c>
      <c r="J307" s="95"/>
      <c r="K307" s="94" t="s">
        <v>23</v>
      </c>
      <c r="L307" s="96">
        <v>1</v>
      </c>
      <c r="M307" s="147">
        <f>INDEX('Fixed inputs'!$G$8:$G$59,MATCH(C307,'Fixed inputs'!$D$8:$D$59,0))</f>
        <v>46023</v>
      </c>
      <c r="N307" s="147"/>
      <c r="O307" s="94" t="s">
        <v>24</v>
      </c>
      <c r="P307" s="94" t="s">
        <v>117</v>
      </c>
      <c r="Q307" s="94"/>
      <c r="R307" s="97" t="str">
        <f t="shared" si="33"/>
        <v>Quarterly Fuel Prices_2021_Update</v>
      </c>
    </row>
    <row r="308" spans="1:18" x14ac:dyDescent="0.6">
      <c r="A308" s="90" t="str">
        <f>'Fuel adder inputs and calcs'!C305</f>
        <v>Gasoil</v>
      </c>
      <c r="B308" s="90" t="str">
        <f>'Fuel adder inputs and calcs'!D305</f>
        <v>ROI</v>
      </c>
      <c r="C308" s="90" t="str">
        <f>'Fuel adder inputs and calcs'!E305&amp;'Fuel adder inputs and calcs'!F305</f>
        <v>2026Q2</v>
      </c>
      <c r="D308" s="90" t="str">
        <f>B308&amp;" "&amp;INDEX('Fixed inputs'!$D$76:$D$79,MATCH(A308,rngFuels,0))</f>
        <v>ROI Distillate</v>
      </c>
      <c r="E308" s="63"/>
      <c r="G308" s="94" t="str">
        <f t="shared" si="32"/>
        <v>ROI Distillate</v>
      </c>
      <c r="H308" s="94" t="s">
        <v>22</v>
      </c>
      <c r="I308" s="95">
        <f ca="1">INDEX(rngFuelPricesDeterministic,MATCH($C308,'Commodity inputs and calcs'!$M$26:$M$77,0),MATCH($A308,'Commodity inputs and calcs'!$N$25:$Q$25,0))+'Fuel adder inputs and calcs'!Q305</f>
        <v>14.027171158997129</v>
      </c>
      <c r="J308" s="95"/>
      <c r="K308" s="94" t="s">
        <v>23</v>
      </c>
      <c r="L308" s="96">
        <v>1</v>
      </c>
      <c r="M308" s="147">
        <f>INDEX('Fixed inputs'!$G$8:$G$59,MATCH(C308,'Fixed inputs'!$D$8:$D$59,0))</f>
        <v>46113</v>
      </c>
      <c r="N308" s="147"/>
      <c r="O308" s="94" t="s">
        <v>24</v>
      </c>
      <c r="P308" s="94" t="s">
        <v>117</v>
      </c>
      <c r="Q308" s="94"/>
      <c r="R308" s="97" t="str">
        <f t="shared" si="33"/>
        <v>Quarterly Fuel Prices_2021_Update</v>
      </c>
    </row>
    <row r="309" spans="1:18" x14ac:dyDescent="0.6">
      <c r="A309" s="90" t="str">
        <f>'Fuel adder inputs and calcs'!C306</f>
        <v>Gasoil</v>
      </c>
      <c r="B309" s="90" t="str">
        <f>'Fuel adder inputs and calcs'!D306</f>
        <v>ROI</v>
      </c>
      <c r="C309" s="90" t="str">
        <f>'Fuel adder inputs and calcs'!E306&amp;'Fuel adder inputs and calcs'!F306</f>
        <v>2026Q3</v>
      </c>
      <c r="D309" s="90" t="str">
        <f>B309&amp;" "&amp;INDEX('Fixed inputs'!$D$76:$D$79,MATCH(A309,rngFuels,0))</f>
        <v>ROI Distillate</v>
      </c>
      <c r="E309" s="63"/>
      <c r="G309" s="94" t="str">
        <f t="shared" si="32"/>
        <v>ROI Distillate</v>
      </c>
      <c r="H309" s="94" t="s">
        <v>22</v>
      </c>
      <c r="I309" s="95">
        <f ca="1">INDEX(rngFuelPricesDeterministic,MATCH($C309,'Commodity inputs and calcs'!$M$26:$M$77,0),MATCH($A309,'Commodity inputs and calcs'!$N$25:$Q$25,0))+'Fuel adder inputs and calcs'!Q306</f>
        <v>14.027171158997129</v>
      </c>
      <c r="J309" s="95"/>
      <c r="K309" s="94" t="s">
        <v>23</v>
      </c>
      <c r="L309" s="96">
        <v>1</v>
      </c>
      <c r="M309" s="147">
        <f>INDEX('Fixed inputs'!$G$8:$G$59,MATCH(C309,'Fixed inputs'!$D$8:$D$59,0))</f>
        <v>46204</v>
      </c>
      <c r="N309" s="147"/>
      <c r="O309" s="94" t="s">
        <v>24</v>
      </c>
      <c r="P309" s="94" t="s">
        <v>117</v>
      </c>
      <c r="Q309" s="94"/>
      <c r="R309" s="97" t="str">
        <f t="shared" si="33"/>
        <v>Quarterly Fuel Prices_2021_Update</v>
      </c>
    </row>
    <row r="310" spans="1:18" x14ac:dyDescent="0.6">
      <c r="A310" s="90" t="str">
        <f>'Fuel adder inputs and calcs'!C307</f>
        <v>Gasoil</v>
      </c>
      <c r="B310" s="90" t="str">
        <f>'Fuel adder inputs and calcs'!D307</f>
        <v>ROI</v>
      </c>
      <c r="C310" s="90" t="str">
        <f>'Fuel adder inputs and calcs'!E307&amp;'Fuel adder inputs and calcs'!F307</f>
        <v>2026Q4</v>
      </c>
      <c r="D310" s="90" t="str">
        <f>B310&amp;" "&amp;INDEX('Fixed inputs'!$D$76:$D$79,MATCH(A310,rngFuels,0))</f>
        <v>ROI Distillate</v>
      </c>
      <c r="E310" s="63"/>
      <c r="G310" s="94" t="str">
        <f t="shared" si="32"/>
        <v>ROI Distillate</v>
      </c>
      <c r="H310" s="94" t="s">
        <v>22</v>
      </c>
      <c r="I310" s="95">
        <f ca="1">INDEX(rngFuelPricesDeterministic,MATCH($C310,'Commodity inputs and calcs'!$M$26:$M$77,0),MATCH($A310,'Commodity inputs and calcs'!$N$25:$Q$25,0))+'Fuel adder inputs and calcs'!Q307</f>
        <v>14.027171158997129</v>
      </c>
      <c r="J310" s="95"/>
      <c r="K310" s="94" t="s">
        <v>23</v>
      </c>
      <c r="L310" s="96">
        <v>1</v>
      </c>
      <c r="M310" s="147">
        <f>INDEX('Fixed inputs'!$G$8:$G$59,MATCH(C310,'Fixed inputs'!$D$8:$D$59,0))</f>
        <v>46296</v>
      </c>
      <c r="N310" s="147"/>
      <c r="O310" s="94" t="s">
        <v>24</v>
      </c>
      <c r="P310" s="94" t="s">
        <v>117</v>
      </c>
      <c r="Q310" s="94"/>
      <c r="R310" s="97" t="str">
        <f t="shared" si="33"/>
        <v>Quarterly Fuel Prices_2021_Update</v>
      </c>
    </row>
    <row r="311" spans="1:18" x14ac:dyDescent="0.6">
      <c r="A311" s="90" t="str">
        <f>'Fuel adder inputs and calcs'!C308</f>
        <v>Gasoil</v>
      </c>
      <c r="B311" s="90" t="str">
        <f>'Fuel adder inputs and calcs'!D308</f>
        <v>ROI</v>
      </c>
      <c r="C311" s="90" t="str">
        <f>'Fuel adder inputs and calcs'!E308&amp;'Fuel adder inputs and calcs'!F308</f>
        <v>2027Q1</v>
      </c>
      <c r="D311" s="90" t="str">
        <f>B311&amp;" "&amp;INDEX('Fixed inputs'!$D$76:$D$79,MATCH(A311,rngFuels,0))</f>
        <v>ROI Distillate</v>
      </c>
      <c r="E311" s="63"/>
      <c r="G311" s="94" t="str">
        <f t="shared" si="32"/>
        <v>ROI Distillate</v>
      </c>
      <c r="H311" s="94" t="s">
        <v>22</v>
      </c>
      <c r="I311" s="95">
        <f ca="1">INDEX(rngFuelPricesDeterministic,MATCH($C311,'Commodity inputs and calcs'!$M$26:$M$77,0),MATCH($A311,'Commodity inputs and calcs'!$N$25:$Q$25,0))+'Fuel adder inputs and calcs'!Q308</f>
        <v>14.027171158997129</v>
      </c>
      <c r="J311" s="95"/>
      <c r="K311" s="94" t="s">
        <v>23</v>
      </c>
      <c r="L311" s="96">
        <v>1</v>
      </c>
      <c r="M311" s="147">
        <f>INDEX('Fixed inputs'!$G$8:$G$59,MATCH(C311,'Fixed inputs'!$D$8:$D$59,0))</f>
        <v>46388</v>
      </c>
      <c r="N311" s="147"/>
      <c r="O311" s="94" t="s">
        <v>24</v>
      </c>
      <c r="P311" s="94" t="s">
        <v>117</v>
      </c>
      <c r="Q311" s="94"/>
      <c r="R311" s="97" t="str">
        <f t="shared" si="33"/>
        <v>Quarterly Fuel Prices_2021_Update</v>
      </c>
    </row>
    <row r="312" spans="1:18" x14ac:dyDescent="0.6">
      <c r="A312" s="90" t="str">
        <f>'Fuel adder inputs and calcs'!C309</f>
        <v>Gasoil</v>
      </c>
      <c r="B312" s="90" t="str">
        <f>'Fuel adder inputs and calcs'!D309</f>
        <v>ROI</v>
      </c>
      <c r="C312" s="90" t="str">
        <f>'Fuel adder inputs and calcs'!E309&amp;'Fuel adder inputs and calcs'!F309</f>
        <v>2027Q2</v>
      </c>
      <c r="D312" s="90" t="str">
        <f>B312&amp;" "&amp;INDEX('Fixed inputs'!$D$76:$D$79,MATCH(A312,rngFuels,0))</f>
        <v>ROI Distillate</v>
      </c>
      <c r="E312" s="63"/>
      <c r="G312" s="94" t="str">
        <f t="shared" si="32"/>
        <v>ROI Distillate</v>
      </c>
      <c r="H312" s="94" t="s">
        <v>22</v>
      </c>
      <c r="I312" s="95">
        <f ca="1">INDEX(rngFuelPricesDeterministic,MATCH($C312,'Commodity inputs and calcs'!$M$26:$M$77,0),MATCH($A312,'Commodity inputs and calcs'!$N$25:$Q$25,0))+'Fuel adder inputs and calcs'!Q309</f>
        <v>14.027171158997129</v>
      </c>
      <c r="J312" s="95"/>
      <c r="K312" s="94" t="s">
        <v>23</v>
      </c>
      <c r="L312" s="96">
        <v>1</v>
      </c>
      <c r="M312" s="147">
        <f>INDEX('Fixed inputs'!$G$8:$G$59,MATCH(C312,'Fixed inputs'!$D$8:$D$59,0))</f>
        <v>46478</v>
      </c>
      <c r="N312" s="147"/>
      <c r="O312" s="94" t="s">
        <v>24</v>
      </c>
      <c r="P312" s="94" t="s">
        <v>117</v>
      </c>
      <c r="Q312" s="94"/>
      <c r="R312" s="97" t="str">
        <f t="shared" si="33"/>
        <v>Quarterly Fuel Prices_2021_Update</v>
      </c>
    </row>
    <row r="313" spans="1:18" x14ac:dyDescent="0.6">
      <c r="A313" s="90" t="str">
        <f>'Fuel adder inputs and calcs'!C310</f>
        <v>Gasoil</v>
      </c>
      <c r="B313" s="90" t="str">
        <f>'Fuel adder inputs and calcs'!D310</f>
        <v>ROI</v>
      </c>
      <c r="C313" s="90" t="str">
        <f>'Fuel adder inputs and calcs'!E310&amp;'Fuel adder inputs and calcs'!F310</f>
        <v>2027Q3</v>
      </c>
      <c r="D313" s="90" t="str">
        <f>B313&amp;" "&amp;INDEX('Fixed inputs'!$D$76:$D$79,MATCH(A313,rngFuels,0))</f>
        <v>ROI Distillate</v>
      </c>
      <c r="E313" s="63"/>
      <c r="G313" s="94" t="str">
        <f t="shared" si="32"/>
        <v>ROI Distillate</v>
      </c>
      <c r="H313" s="94" t="s">
        <v>22</v>
      </c>
      <c r="I313" s="95">
        <f ca="1">INDEX(rngFuelPricesDeterministic,MATCH($C313,'Commodity inputs and calcs'!$M$26:$M$77,0),MATCH($A313,'Commodity inputs and calcs'!$N$25:$Q$25,0))+'Fuel adder inputs and calcs'!Q310</f>
        <v>14.027171158997129</v>
      </c>
      <c r="J313" s="95"/>
      <c r="K313" s="94" t="s">
        <v>23</v>
      </c>
      <c r="L313" s="96">
        <v>1</v>
      </c>
      <c r="M313" s="147">
        <f>INDEX('Fixed inputs'!$G$8:$G$59,MATCH(C313,'Fixed inputs'!$D$8:$D$59,0))</f>
        <v>46569</v>
      </c>
      <c r="N313" s="147"/>
      <c r="O313" s="94" t="s">
        <v>24</v>
      </c>
      <c r="P313" s="94" t="s">
        <v>117</v>
      </c>
      <c r="Q313" s="94"/>
      <c r="R313" s="97" t="str">
        <f t="shared" si="33"/>
        <v>Quarterly Fuel Prices_2021_Update</v>
      </c>
    </row>
    <row r="314" spans="1:18" x14ac:dyDescent="0.6">
      <c r="A314" s="90" t="str">
        <f>'Fuel adder inputs and calcs'!C311</f>
        <v>Gasoil</v>
      </c>
      <c r="B314" s="90" t="str">
        <f>'Fuel adder inputs and calcs'!D311</f>
        <v>ROI</v>
      </c>
      <c r="C314" s="90" t="str">
        <f>'Fuel adder inputs and calcs'!E311&amp;'Fuel adder inputs and calcs'!F311</f>
        <v>2027Q4</v>
      </c>
      <c r="D314" s="90" t="str">
        <f>B314&amp;" "&amp;INDEX('Fixed inputs'!$D$76:$D$79,MATCH(A314,rngFuels,0))</f>
        <v>ROI Distillate</v>
      </c>
      <c r="E314" s="63"/>
      <c r="G314" s="94" t="str">
        <f t="shared" si="32"/>
        <v>ROI Distillate</v>
      </c>
      <c r="H314" s="94" t="s">
        <v>22</v>
      </c>
      <c r="I314" s="95">
        <f ca="1">INDEX(rngFuelPricesDeterministic,MATCH($C314,'Commodity inputs and calcs'!$M$26:$M$77,0),MATCH($A314,'Commodity inputs and calcs'!$N$25:$Q$25,0))+'Fuel adder inputs and calcs'!Q311</f>
        <v>14.027171158997129</v>
      </c>
      <c r="J314" s="95"/>
      <c r="K314" s="94" t="s">
        <v>23</v>
      </c>
      <c r="L314" s="96">
        <v>1</v>
      </c>
      <c r="M314" s="147">
        <f>INDEX('Fixed inputs'!$G$8:$G$59,MATCH(C314,'Fixed inputs'!$D$8:$D$59,0))</f>
        <v>46661</v>
      </c>
      <c r="N314" s="147"/>
      <c r="O314" s="94" t="s">
        <v>24</v>
      </c>
      <c r="P314" s="94" t="s">
        <v>117</v>
      </c>
      <c r="Q314" s="94"/>
      <c r="R314" s="97" t="str">
        <f t="shared" si="33"/>
        <v>Quarterly Fuel Prices_2021_Update</v>
      </c>
    </row>
    <row r="315" spans="1:18" x14ac:dyDescent="0.6">
      <c r="A315" s="90" t="str">
        <f>'Fuel adder inputs and calcs'!C312</f>
        <v>Gasoil</v>
      </c>
      <c r="B315" s="90" t="str">
        <f>'Fuel adder inputs and calcs'!D312</f>
        <v>ROI</v>
      </c>
      <c r="C315" s="90" t="str">
        <f>'Fuel adder inputs and calcs'!E312&amp;'Fuel adder inputs and calcs'!F312</f>
        <v>2028Q1</v>
      </c>
      <c r="D315" s="90" t="str">
        <f>B315&amp;" "&amp;INDEX('Fixed inputs'!$D$76:$D$79,MATCH(A315,rngFuels,0))</f>
        <v>ROI Distillate</v>
      </c>
      <c r="E315" s="63"/>
      <c r="G315" s="94" t="str">
        <f t="shared" si="32"/>
        <v>ROI Distillate</v>
      </c>
      <c r="H315" s="94" t="s">
        <v>22</v>
      </c>
      <c r="I315" s="95">
        <f ca="1">INDEX(rngFuelPricesDeterministic,MATCH($C315,'Commodity inputs and calcs'!$M$26:$M$77,0),MATCH($A315,'Commodity inputs and calcs'!$N$25:$Q$25,0))+'Fuel adder inputs and calcs'!Q312</f>
        <v>14.027171158997129</v>
      </c>
      <c r="J315" s="95"/>
      <c r="K315" s="94" t="s">
        <v>23</v>
      </c>
      <c r="L315" s="96">
        <v>1</v>
      </c>
      <c r="M315" s="147">
        <f>INDEX('Fixed inputs'!$G$8:$G$59,MATCH(C315,'Fixed inputs'!$D$8:$D$59,0))</f>
        <v>46753</v>
      </c>
      <c r="N315" s="147"/>
      <c r="O315" s="94" t="s">
        <v>24</v>
      </c>
      <c r="P315" s="94" t="s">
        <v>117</v>
      </c>
      <c r="Q315" s="94"/>
      <c r="R315" s="97" t="str">
        <f t="shared" si="33"/>
        <v>Quarterly Fuel Prices_2021_Update</v>
      </c>
    </row>
    <row r="316" spans="1:18" x14ac:dyDescent="0.6">
      <c r="A316" s="90" t="str">
        <f>'Fuel adder inputs and calcs'!C313</f>
        <v>Gasoil</v>
      </c>
      <c r="B316" s="90" t="str">
        <f>'Fuel adder inputs and calcs'!D313</f>
        <v>ROI</v>
      </c>
      <c r="C316" s="90" t="str">
        <f>'Fuel adder inputs and calcs'!E313&amp;'Fuel adder inputs and calcs'!F313</f>
        <v>2028Q2</v>
      </c>
      <c r="D316" s="90" t="str">
        <f>B316&amp;" "&amp;INDEX('Fixed inputs'!$D$76:$D$79,MATCH(A316,rngFuels,0))</f>
        <v>ROI Distillate</v>
      </c>
      <c r="E316" s="63"/>
      <c r="G316" s="94" t="str">
        <f t="shared" si="32"/>
        <v>ROI Distillate</v>
      </c>
      <c r="H316" s="94" t="s">
        <v>22</v>
      </c>
      <c r="I316" s="95">
        <f ca="1">INDEX(rngFuelPricesDeterministic,MATCH($C316,'Commodity inputs and calcs'!$M$26:$M$77,0),MATCH($A316,'Commodity inputs and calcs'!$N$25:$Q$25,0))+'Fuel adder inputs and calcs'!Q313</f>
        <v>14.027171158997129</v>
      </c>
      <c r="J316" s="95"/>
      <c r="K316" s="94" t="s">
        <v>23</v>
      </c>
      <c r="L316" s="96">
        <v>1</v>
      </c>
      <c r="M316" s="147">
        <f>INDEX('Fixed inputs'!$G$8:$G$59,MATCH(C316,'Fixed inputs'!$D$8:$D$59,0))</f>
        <v>46844</v>
      </c>
      <c r="N316" s="147"/>
      <c r="O316" s="94" t="s">
        <v>24</v>
      </c>
      <c r="P316" s="94" t="s">
        <v>117</v>
      </c>
      <c r="Q316" s="94"/>
      <c r="R316" s="97" t="str">
        <f t="shared" si="33"/>
        <v>Quarterly Fuel Prices_2021_Update</v>
      </c>
    </row>
    <row r="317" spans="1:18" x14ac:dyDescent="0.6">
      <c r="A317" s="90" t="str">
        <f>'Fuel adder inputs and calcs'!C314</f>
        <v>Gasoil</v>
      </c>
      <c r="B317" s="90" t="str">
        <f>'Fuel adder inputs and calcs'!D314</f>
        <v>ROI</v>
      </c>
      <c r="C317" s="90" t="str">
        <f>'Fuel adder inputs and calcs'!E314&amp;'Fuel adder inputs and calcs'!F314</f>
        <v>2028Q3</v>
      </c>
      <c r="D317" s="90" t="str">
        <f>B317&amp;" "&amp;INDEX('Fixed inputs'!$D$76:$D$79,MATCH(A317,rngFuels,0))</f>
        <v>ROI Distillate</v>
      </c>
      <c r="E317" s="63"/>
      <c r="G317" s="94" t="str">
        <f t="shared" si="32"/>
        <v>ROI Distillate</v>
      </c>
      <c r="H317" s="94" t="s">
        <v>22</v>
      </c>
      <c r="I317" s="95">
        <f ca="1">INDEX(rngFuelPricesDeterministic,MATCH($C317,'Commodity inputs and calcs'!$M$26:$M$77,0),MATCH($A317,'Commodity inputs and calcs'!$N$25:$Q$25,0))+'Fuel adder inputs and calcs'!Q314</f>
        <v>14.027171158997129</v>
      </c>
      <c r="J317" s="95"/>
      <c r="K317" s="94" t="s">
        <v>23</v>
      </c>
      <c r="L317" s="96">
        <v>1</v>
      </c>
      <c r="M317" s="147">
        <f>INDEX('Fixed inputs'!$G$8:$G$59,MATCH(C317,'Fixed inputs'!$D$8:$D$59,0))</f>
        <v>46935</v>
      </c>
      <c r="N317" s="147"/>
      <c r="O317" s="94" t="s">
        <v>24</v>
      </c>
      <c r="P317" s="94" t="s">
        <v>117</v>
      </c>
      <c r="Q317" s="94"/>
      <c r="R317" s="97" t="str">
        <f t="shared" si="33"/>
        <v>Quarterly Fuel Prices_2021_Update</v>
      </c>
    </row>
    <row r="318" spans="1:18" x14ac:dyDescent="0.6">
      <c r="A318" s="90" t="str">
        <f>'Fuel adder inputs and calcs'!C315</f>
        <v>Gasoil</v>
      </c>
      <c r="B318" s="90" t="str">
        <f>'Fuel adder inputs and calcs'!D315</f>
        <v>ROI</v>
      </c>
      <c r="C318" s="90" t="str">
        <f>'Fuel adder inputs and calcs'!E315&amp;'Fuel adder inputs and calcs'!F315</f>
        <v>2028Q4</v>
      </c>
      <c r="D318" s="90" t="str">
        <f>B318&amp;" "&amp;INDEX('Fixed inputs'!$D$76:$D$79,MATCH(A318,rngFuels,0))</f>
        <v>ROI Distillate</v>
      </c>
      <c r="E318" s="63"/>
      <c r="G318" s="94" t="str">
        <f t="shared" si="32"/>
        <v>ROI Distillate</v>
      </c>
      <c r="H318" s="94" t="s">
        <v>22</v>
      </c>
      <c r="I318" s="95">
        <f ca="1">INDEX(rngFuelPricesDeterministic,MATCH($C318,'Commodity inputs and calcs'!$M$26:$M$77,0),MATCH($A318,'Commodity inputs and calcs'!$N$25:$Q$25,0))+'Fuel adder inputs and calcs'!Q315</f>
        <v>14.027171158997129</v>
      </c>
      <c r="J318" s="95"/>
      <c r="K318" s="94" t="s">
        <v>23</v>
      </c>
      <c r="L318" s="96">
        <v>1</v>
      </c>
      <c r="M318" s="147">
        <f>INDEX('Fixed inputs'!$G$8:$G$59,MATCH(C318,'Fixed inputs'!$D$8:$D$59,0))</f>
        <v>47027</v>
      </c>
      <c r="N318" s="147"/>
      <c r="O318" s="94" t="s">
        <v>24</v>
      </c>
      <c r="P318" s="94" t="s">
        <v>117</v>
      </c>
      <c r="Q318" s="94"/>
      <c r="R318" s="97" t="str">
        <f t="shared" si="33"/>
        <v>Quarterly Fuel Prices_2021_Update</v>
      </c>
    </row>
    <row r="319" spans="1:18" x14ac:dyDescent="0.6">
      <c r="A319" s="90" t="str">
        <f>'Fuel adder inputs and calcs'!C316</f>
        <v>Gasoil</v>
      </c>
      <c r="B319" s="90" t="str">
        <f>'Fuel adder inputs and calcs'!D316</f>
        <v>ROI</v>
      </c>
      <c r="C319" s="90" t="str">
        <f>'Fuel adder inputs and calcs'!E316&amp;'Fuel adder inputs and calcs'!F316</f>
        <v>2029Q1</v>
      </c>
      <c r="D319" s="90" t="str">
        <f>B319&amp;" "&amp;INDEX('Fixed inputs'!$D$76:$D$79,MATCH(A319,rngFuels,0))</f>
        <v>ROI Distillate</v>
      </c>
      <c r="E319" s="63"/>
      <c r="G319" s="94" t="str">
        <f t="shared" si="32"/>
        <v>ROI Distillate</v>
      </c>
      <c r="H319" s="94" t="s">
        <v>22</v>
      </c>
      <c r="I319" s="95">
        <f ca="1">INDEX(rngFuelPricesDeterministic,MATCH($C319,'Commodity inputs and calcs'!$M$26:$M$77,0),MATCH($A319,'Commodity inputs and calcs'!$N$25:$Q$25,0))+'Fuel adder inputs and calcs'!Q316</f>
        <v>14.027171158997129</v>
      </c>
      <c r="J319" s="95"/>
      <c r="K319" s="94" t="s">
        <v>23</v>
      </c>
      <c r="L319" s="96">
        <v>1</v>
      </c>
      <c r="M319" s="147">
        <f>INDEX('Fixed inputs'!$G$8:$G$59,MATCH(C319,'Fixed inputs'!$D$8:$D$59,0))</f>
        <v>47119</v>
      </c>
      <c r="N319" s="147"/>
      <c r="O319" s="94" t="s">
        <v>24</v>
      </c>
      <c r="P319" s="94" t="s">
        <v>117</v>
      </c>
      <c r="Q319" s="94"/>
      <c r="R319" s="97" t="str">
        <f t="shared" si="33"/>
        <v>Quarterly Fuel Prices_2021_Update</v>
      </c>
    </row>
    <row r="320" spans="1:18" x14ac:dyDescent="0.6">
      <c r="A320" s="90" t="str">
        <f>'Fuel adder inputs and calcs'!C317</f>
        <v>Gasoil</v>
      </c>
      <c r="B320" s="90" t="str">
        <f>'Fuel adder inputs and calcs'!D317</f>
        <v>ROI</v>
      </c>
      <c r="C320" s="90" t="str">
        <f>'Fuel adder inputs and calcs'!E317&amp;'Fuel adder inputs and calcs'!F317</f>
        <v>2029Q2</v>
      </c>
      <c r="D320" s="90" t="str">
        <f>B320&amp;" "&amp;INDEX('Fixed inputs'!$D$76:$D$79,MATCH(A320,rngFuels,0))</f>
        <v>ROI Distillate</v>
      </c>
      <c r="E320" s="63"/>
      <c r="G320" s="94" t="str">
        <f t="shared" si="32"/>
        <v>ROI Distillate</v>
      </c>
      <c r="H320" s="94" t="s">
        <v>22</v>
      </c>
      <c r="I320" s="95">
        <f ca="1">INDEX(rngFuelPricesDeterministic,MATCH($C320,'Commodity inputs and calcs'!$M$26:$M$77,0),MATCH($A320,'Commodity inputs and calcs'!$N$25:$Q$25,0))+'Fuel adder inputs and calcs'!Q317</f>
        <v>14.027171158997129</v>
      </c>
      <c r="J320" s="95"/>
      <c r="K320" s="94" t="s">
        <v>23</v>
      </c>
      <c r="L320" s="96">
        <v>1</v>
      </c>
      <c r="M320" s="147">
        <f>INDEX('Fixed inputs'!$G$8:$G$59,MATCH(C320,'Fixed inputs'!$D$8:$D$59,0))</f>
        <v>47209</v>
      </c>
      <c r="N320" s="147"/>
      <c r="O320" s="94" t="s">
        <v>24</v>
      </c>
      <c r="P320" s="94" t="s">
        <v>117</v>
      </c>
      <c r="Q320" s="94"/>
      <c r="R320" s="97" t="str">
        <f t="shared" si="33"/>
        <v>Quarterly Fuel Prices_2021_Update</v>
      </c>
    </row>
    <row r="321" spans="1:18" x14ac:dyDescent="0.6">
      <c r="A321" s="90" t="str">
        <f>'Fuel adder inputs and calcs'!C318</f>
        <v>Gasoil</v>
      </c>
      <c r="B321" s="90" t="str">
        <f>'Fuel adder inputs and calcs'!D318</f>
        <v>ROI</v>
      </c>
      <c r="C321" s="90" t="str">
        <f>'Fuel adder inputs and calcs'!E318&amp;'Fuel adder inputs and calcs'!F318</f>
        <v>2029Q3</v>
      </c>
      <c r="D321" s="90" t="str">
        <f>B321&amp;" "&amp;INDEX('Fixed inputs'!$D$76:$D$79,MATCH(A321,rngFuels,0))</f>
        <v>ROI Distillate</v>
      </c>
      <c r="E321" s="63"/>
      <c r="G321" s="94" t="str">
        <f t="shared" si="32"/>
        <v>ROI Distillate</v>
      </c>
      <c r="H321" s="94" t="s">
        <v>22</v>
      </c>
      <c r="I321" s="95">
        <f ca="1">INDEX(rngFuelPricesDeterministic,MATCH($C321,'Commodity inputs and calcs'!$M$26:$M$77,0),MATCH($A321,'Commodity inputs and calcs'!$N$25:$Q$25,0))+'Fuel adder inputs and calcs'!Q318</f>
        <v>14.027171158997129</v>
      </c>
      <c r="J321" s="95"/>
      <c r="K321" s="94" t="s">
        <v>23</v>
      </c>
      <c r="L321" s="96">
        <v>1</v>
      </c>
      <c r="M321" s="147">
        <f>INDEX('Fixed inputs'!$G$8:$G$59,MATCH(C321,'Fixed inputs'!$D$8:$D$59,0))</f>
        <v>47300</v>
      </c>
      <c r="N321" s="147"/>
      <c r="O321" s="94" t="s">
        <v>24</v>
      </c>
      <c r="P321" s="94" t="s">
        <v>117</v>
      </c>
      <c r="Q321" s="94"/>
      <c r="R321" s="97" t="str">
        <f t="shared" si="33"/>
        <v>Quarterly Fuel Prices_2021_Update</v>
      </c>
    </row>
    <row r="322" spans="1:18" x14ac:dyDescent="0.6">
      <c r="A322" s="90" t="str">
        <f>'Fuel adder inputs and calcs'!C319</f>
        <v>Gasoil</v>
      </c>
      <c r="B322" s="90" t="str">
        <f>'Fuel adder inputs and calcs'!D319</f>
        <v>ROI</v>
      </c>
      <c r="C322" s="90" t="str">
        <f>'Fuel adder inputs and calcs'!E319&amp;'Fuel adder inputs and calcs'!F319</f>
        <v>2029Q4</v>
      </c>
      <c r="D322" s="90" t="str">
        <f>B322&amp;" "&amp;INDEX('Fixed inputs'!$D$76:$D$79,MATCH(A322,rngFuels,0))</f>
        <v>ROI Distillate</v>
      </c>
      <c r="E322" s="63"/>
      <c r="G322" s="94" t="str">
        <f t="shared" si="32"/>
        <v>ROI Distillate</v>
      </c>
      <c r="H322" s="94" t="s">
        <v>22</v>
      </c>
      <c r="I322" s="95">
        <f ca="1">INDEX(rngFuelPricesDeterministic,MATCH($C322,'Commodity inputs and calcs'!$M$26:$M$77,0),MATCH($A322,'Commodity inputs and calcs'!$N$25:$Q$25,0))+'Fuel adder inputs and calcs'!Q319</f>
        <v>14.027171158997129</v>
      </c>
      <c r="J322" s="95"/>
      <c r="K322" s="94" t="s">
        <v>23</v>
      </c>
      <c r="L322" s="96">
        <v>1</v>
      </c>
      <c r="M322" s="147">
        <f>INDEX('Fixed inputs'!$G$8:$G$59,MATCH(C322,'Fixed inputs'!$D$8:$D$59,0))</f>
        <v>47392</v>
      </c>
      <c r="N322" s="147"/>
      <c r="O322" s="94" t="s">
        <v>24</v>
      </c>
      <c r="P322" s="94" t="s">
        <v>117</v>
      </c>
      <c r="Q322" s="94"/>
      <c r="R322" s="97" t="str">
        <f t="shared" si="33"/>
        <v>Quarterly Fuel Prices_2021_Update</v>
      </c>
    </row>
    <row r="323" spans="1:18" x14ac:dyDescent="0.6">
      <c r="A323" s="90" t="str">
        <f>'Fuel adder inputs and calcs'!C320</f>
        <v>Gasoil</v>
      </c>
      <c r="B323" s="90" t="str">
        <f>'Fuel adder inputs and calcs'!D320</f>
        <v>NI</v>
      </c>
      <c r="C323" s="90" t="str">
        <f>'Fuel adder inputs and calcs'!E320&amp;'Fuel adder inputs and calcs'!F320</f>
        <v>2017Q1</v>
      </c>
      <c r="D323" s="90" t="str">
        <f>B323&amp;" "&amp;INDEX('Fixed inputs'!$D$76:$D$79,MATCH(A323,rngFuels,0))</f>
        <v>NI Distillate</v>
      </c>
      <c r="E323" s="63"/>
      <c r="G323" s="94" t="str">
        <f t="shared" ref="G323:G329" si="34">D323</f>
        <v>NI Distillate</v>
      </c>
      <c r="H323" s="94" t="s">
        <v>22</v>
      </c>
      <c r="I323" s="95">
        <f ca="1">INDEX(rngFuelPricesDeterministic,MATCH($C323,'Commodity inputs and calcs'!$M$26:$M$77,0),MATCH($A323,'Commodity inputs and calcs'!$N$25:$Q$25,0))+'Fuel adder inputs and calcs'!Q320</f>
        <v>13.593623062506536</v>
      </c>
      <c r="J323" s="95"/>
      <c r="K323" s="94" t="s">
        <v>23</v>
      </c>
      <c r="L323" s="96">
        <v>1</v>
      </c>
      <c r="M323" s="147">
        <f>INDEX('Fixed inputs'!$G$8:$G$59,MATCH(C323,'Fixed inputs'!$D$8:$D$59,0))</f>
        <v>42736</v>
      </c>
      <c r="N323" s="147"/>
      <c r="O323" s="94" t="s">
        <v>24</v>
      </c>
      <c r="P323" s="94" t="s">
        <v>117</v>
      </c>
      <c r="Q323" s="94"/>
      <c r="R323" s="97" t="str">
        <f t="shared" si="2"/>
        <v>Quarterly Fuel Prices_2021_Update</v>
      </c>
    </row>
    <row r="324" spans="1:18" x14ac:dyDescent="0.6">
      <c r="A324" s="90" t="str">
        <f>'Fuel adder inputs and calcs'!C321</f>
        <v>Gasoil</v>
      </c>
      <c r="B324" s="90" t="str">
        <f>'Fuel adder inputs and calcs'!D321</f>
        <v>NI</v>
      </c>
      <c r="C324" s="90" t="str">
        <f>'Fuel adder inputs and calcs'!E321&amp;'Fuel adder inputs and calcs'!F321</f>
        <v>2017Q2</v>
      </c>
      <c r="D324" s="90" t="str">
        <f>B324&amp;" "&amp;INDEX('Fixed inputs'!$D$76:$D$79,MATCH(A324,rngFuels,0))</f>
        <v>NI Distillate</v>
      </c>
      <c r="E324" s="63"/>
      <c r="G324" s="94" t="str">
        <f t="shared" si="34"/>
        <v>NI Distillate</v>
      </c>
      <c r="H324" s="94" t="s">
        <v>22</v>
      </c>
      <c r="I324" s="95">
        <f ca="1">INDEX(rngFuelPricesDeterministic,MATCH($C324,'Commodity inputs and calcs'!$M$26:$M$77,0),MATCH($A324,'Commodity inputs and calcs'!$N$25:$Q$25,0))+'Fuel adder inputs and calcs'!Q321</f>
        <v>13.593623062506536</v>
      </c>
      <c r="J324" s="95"/>
      <c r="K324" s="94" t="s">
        <v>23</v>
      </c>
      <c r="L324" s="96">
        <v>1</v>
      </c>
      <c r="M324" s="147">
        <f>INDEX('Fixed inputs'!$G$8:$G$59,MATCH(C324,'Fixed inputs'!$D$8:$D$59,0))</f>
        <v>42826</v>
      </c>
      <c r="N324" s="147"/>
      <c r="O324" s="94" t="s">
        <v>24</v>
      </c>
      <c r="P324" s="94" t="s">
        <v>117</v>
      </c>
      <c r="Q324" s="94"/>
      <c r="R324" s="97" t="str">
        <f t="shared" si="2"/>
        <v>Quarterly Fuel Prices_2021_Update</v>
      </c>
    </row>
    <row r="325" spans="1:18" x14ac:dyDescent="0.6">
      <c r="A325" s="90" t="str">
        <f>'Fuel adder inputs and calcs'!C322</f>
        <v>Gasoil</v>
      </c>
      <c r="B325" s="90" t="str">
        <f>'Fuel adder inputs and calcs'!D322</f>
        <v>NI</v>
      </c>
      <c r="C325" s="90" t="str">
        <f>'Fuel adder inputs and calcs'!E322&amp;'Fuel adder inputs and calcs'!F322</f>
        <v>2017Q3</v>
      </c>
      <c r="D325" s="90" t="str">
        <f>B325&amp;" "&amp;INDEX('Fixed inputs'!$D$76:$D$79,MATCH(A325,rngFuels,0))</f>
        <v>NI Distillate</v>
      </c>
      <c r="E325" s="63"/>
      <c r="G325" s="94" t="str">
        <f t="shared" si="34"/>
        <v>NI Distillate</v>
      </c>
      <c r="H325" s="94" t="s">
        <v>22</v>
      </c>
      <c r="I325" s="95">
        <f ca="1">INDEX(rngFuelPricesDeterministic,MATCH($C325,'Commodity inputs and calcs'!$M$26:$M$77,0),MATCH($A325,'Commodity inputs and calcs'!$N$25:$Q$25,0))+'Fuel adder inputs and calcs'!Q322</f>
        <v>13.593623062506536</v>
      </c>
      <c r="J325" s="95"/>
      <c r="K325" s="94" t="s">
        <v>23</v>
      </c>
      <c r="L325" s="96">
        <v>1</v>
      </c>
      <c r="M325" s="147">
        <f>INDEX('Fixed inputs'!$G$8:$G$59,MATCH(C325,'Fixed inputs'!$D$8:$D$59,0))</f>
        <v>42917</v>
      </c>
      <c r="N325" s="147"/>
      <c r="O325" s="94" t="s">
        <v>24</v>
      </c>
      <c r="P325" s="94" t="s">
        <v>117</v>
      </c>
      <c r="Q325" s="94"/>
      <c r="R325" s="97" t="str">
        <f t="shared" si="2"/>
        <v>Quarterly Fuel Prices_2021_Update</v>
      </c>
    </row>
    <row r="326" spans="1:18" x14ac:dyDescent="0.6">
      <c r="A326" s="90" t="str">
        <f>'Fuel adder inputs and calcs'!C323</f>
        <v>Gasoil</v>
      </c>
      <c r="B326" s="90" t="str">
        <f>'Fuel adder inputs and calcs'!D323</f>
        <v>NI</v>
      </c>
      <c r="C326" s="90" t="str">
        <f>'Fuel adder inputs and calcs'!E323&amp;'Fuel adder inputs and calcs'!F323</f>
        <v>2017Q4</v>
      </c>
      <c r="D326" s="90" t="str">
        <f>B326&amp;" "&amp;INDEX('Fixed inputs'!$D$76:$D$79,MATCH(A326,rngFuels,0))</f>
        <v>NI Distillate</v>
      </c>
      <c r="E326" s="63"/>
      <c r="G326" s="94" t="str">
        <f t="shared" si="34"/>
        <v>NI Distillate</v>
      </c>
      <c r="H326" s="94" t="s">
        <v>22</v>
      </c>
      <c r="I326" s="95">
        <f ca="1">INDEX(rngFuelPricesDeterministic,MATCH($C326,'Commodity inputs and calcs'!$M$26:$M$77,0),MATCH($A326,'Commodity inputs and calcs'!$N$25:$Q$25,0))+'Fuel adder inputs and calcs'!Q323</f>
        <v>13.593623062506536</v>
      </c>
      <c r="J326" s="95"/>
      <c r="K326" s="94" t="s">
        <v>23</v>
      </c>
      <c r="L326" s="96">
        <v>1</v>
      </c>
      <c r="M326" s="147">
        <f>INDEX('Fixed inputs'!$G$8:$G$59,MATCH(C326,'Fixed inputs'!$D$8:$D$59,0))</f>
        <v>43009</v>
      </c>
      <c r="N326" s="147"/>
      <c r="O326" s="94" t="s">
        <v>24</v>
      </c>
      <c r="P326" s="94" t="s">
        <v>117</v>
      </c>
      <c r="Q326" s="94"/>
      <c r="R326" s="97" t="str">
        <f t="shared" si="2"/>
        <v>Quarterly Fuel Prices_2021_Update</v>
      </c>
    </row>
    <row r="327" spans="1:18" x14ac:dyDescent="0.6">
      <c r="A327" s="90" t="str">
        <f>'Fuel adder inputs and calcs'!C324</f>
        <v>Gasoil</v>
      </c>
      <c r="B327" s="90" t="str">
        <f>'Fuel adder inputs and calcs'!D324</f>
        <v>NI</v>
      </c>
      <c r="C327" s="90" t="str">
        <f>'Fuel adder inputs and calcs'!E324&amp;'Fuel adder inputs and calcs'!F324</f>
        <v>2018Q1</v>
      </c>
      <c r="D327" s="90" t="str">
        <f>B327&amp;" "&amp;INDEX('Fixed inputs'!$D$76:$D$79,MATCH(A327,rngFuels,0))</f>
        <v>NI Distillate</v>
      </c>
      <c r="E327" s="63"/>
      <c r="G327" s="94" t="str">
        <f t="shared" si="34"/>
        <v>NI Distillate</v>
      </c>
      <c r="H327" s="94" t="s">
        <v>22</v>
      </c>
      <c r="I327" s="95">
        <f ca="1">INDEX(rngFuelPricesDeterministic,MATCH($C327,'Commodity inputs and calcs'!$M$26:$M$77,0),MATCH($A327,'Commodity inputs and calcs'!$N$25:$Q$25,0))+'Fuel adder inputs and calcs'!Q324</f>
        <v>13.593623062506536</v>
      </c>
      <c r="J327" s="95"/>
      <c r="K327" s="94" t="s">
        <v>23</v>
      </c>
      <c r="L327" s="96">
        <v>1</v>
      </c>
      <c r="M327" s="147">
        <f>INDEX('Fixed inputs'!$G$8:$G$59,MATCH(C327,'Fixed inputs'!$D$8:$D$59,0))</f>
        <v>43101</v>
      </c>
      <c r="N327" s="147"/>
      <c r="O327" s="94" t="s">
        <v>24</v>
      </c>
      <c r="P327" s="94" t="s">
        <v>117</v>
      </c>
      <c r="Q327" s="94"/>
      <c r="R327" s="97" t="str">
        <f t="shared" si="2"/>
        <v>Quarterly Fuel Prices_2021_Update</v>
      </c>
    </row>
    <row r="328" spans="1:18" x14ac:dyDescent="0.6">
      <c r="A328" s="90" t="str">
        <f>'Fuel adder inputs and calcs'!C325</f>
        <v>Gasoil</v>
      </c>
      <c r="B328" s="90" t="str">
        <f>'Fuel adder inputs and calcs'!D325</f>
        <v>NI</v>
      </c>
      <c r="C328" s="90" t="str">
        <f>'Fuel adder inputs and calcs'!E325&amp;'Fuel adder inputs and calcs'!F325</f>
        <v>2018Q2</v>
      </c>
      <c r="D328" s="90" t="str">
        <f>B328&amp;" "&amp;INDEX('Fixed inputs'!$D$76:$D$79,MATCH(A328,rngFuels,0))</f>
        <v>NI Distillate</v>
      </c>
      <c r="E328" s="63"/>
      <c r="G328" s="94" t="str">
        <f t="shared" si="34"/>
        <v>NI Distillate</v>
      </c>
      <c r="H328" s="94" t="s">
        <v>22</v>
      </c>
      <c r="I328" s="95">
        <f ca="1">INDEX(rngFuelPricesDeterministic,MATCH($C328,'Commodity inputs and calcs'!$M$26:$M$77,0),MATCH($A328,'Commodity inputs and calcs'!$N$25:$Q$25,0))+'Fuel adder inputs and calcs'!Q325</f>
        <v>13.593623062506536</v>
      </c>
      <c r="J328" s="95"/>
      <c r="K328" s="94" t="s">
        <v>23</v>
      </c>
      <c r="L328" s="96">
        <v>1</v>
      </c>
      <c r="M328" s="147">
        <f>INDEX('Fixed inputs'!$G$8:$G$59,MATCH(C328,'Fixed inputs'!$D$8:$D$59,0))</f>
        <v>43191</v>
      </c>
      <c r="N328" s="147"/>
      <c r="O328" s="94" t="s">
        <v>24</v>
      </c>
      <c r="P328" s="94" t="s">
        <v>117</v>
      </c>
      <c r="Q328" s="94"/>
      <c r="R328" s="97" t="str">
        <f t="shared" si="2"/>
        <v>Quarterly Fuel Prices_2021_Update</v>
      </c>
    </row>
    <row r="329" spans="1:18" x14ac:dyDescent="0.6">
      <c r="A329" s="90" t="str">
        <f>'Fuel adder inputs and calcs'!C326</f>
        <v>Gasoil</v>
      </c>
      <c r="B329" s="90" t="str">
        <f>'Fuel adder inputs and calcs'!D326</f>
        <v>NI</v>
      </c>
      <c r="C329" s="90" t="str">
        <f>'Fuel adder inputs and calcs'!E326&amp;'Fuel adder inputs and calcs'!F326</f>
        <v>2018Q3</v>
      </c>
      <c r="D329" s="90" t="str">
        <f>B329&amp;" "&amp;INDEX('Fixed inputs'!$D$76:$D$79,MATCH(A329,rngFuels,0))</f>
        <v>NI Distillate</v>
      </c>
      <c r="E329" s="63"/>
      <c r="G329" s="94" t="str">
        <f t="shared" si="34"/>
        <v>NI Distillate</v>
      </c>
      <c r="H329" s="94" t="s">
        <v>22</v>
      </c>
      <c r="I329" s="95">
        <f ca="1">INDEX(rngFuelPricesDeterministic,MATCH($C329,'Commodity inputs and calcs'!$M$26:$M$77,0),MATCH($A329,'Commodity inputs and calcs'!$N$25:$Q$25,0))+'Fuel adder inputs and calcs'!Q326</f>
        <v>13.593623062506536</v>
      </c>
      <c r="J329" s="95"/>
      <c r="K329" s="94" t="s">
        <v>23</v>
      </c>
      <c r="L329" s="96">
        <v>1</v>
      </c>
      <c r="M329" s="147">
        <f>INDEX('Fixed inputs'!$G$8:$G$59,MATCH(C329,'Fixed inputs'!$D$8:$D$59,0))</f>
        <v>43282</v>
      </c>
      <c r="N329" s="147"/>
      <c r="O329" s="94" t="s">
        <v>24</v>
      </c>
      <c r="P329" s="94" t="s">
        <v>117</v>
      </c>
      <c r="Q329" s="94"/>
      <c r="R329" s="97" t="str">
        <f t="shared" si="2"/>
        <v>Quarterly Fuel Prices_2021_Update</v>
      </c>
    </row>
    <row r="330" spans="1:18" x14ac:dyDescent="0.6">
      <c r="A330" s="90" t="str">
        <f>'Fuel adder inputs and calcs'!C327</f>
        <v>Gasoil</v>
      </c>
      <c r="B330" s="90" t="str">
        <f>'Fuel adder inputs and calcs'!D327</f>
        <v>NI</v>
      </c>
      <c r="C330" s="90" t="str">
        <f>'Fuel adder inputs and calcs'!E327&amp;'Fuel adder inputs and calcs'!F327</f>
        <v>2018Q4</v>
      </c>
      <c r="D330" s="90" t="str">
        <f>B330&amp;" "&amp;INDEX('Fixed inputs'!$D$76:$D$79,MATCH(A330,rngFuels,0))</f>
        <v>NI Distillate</v>
      </c>
      <c r="E330" s="63"/>
      <c r="G330" s="94" t="str">
        <f t="shared" ref="G330:G350" si="35">D330</f>
        <v>NI Distillate</v>
      </c>
      <c r="H330" s="94" t="s">
        <v>22</v>
      </c>
      <c r="I330" s="95">
        <f ca="1">INDEX(rngFuelPricesDeterministic,MATCH($C330,'Commodity inputs and calcs'!$M$26:$M$77,0),MATCH($A330,'Commodity inputs and calcs'!$N$25:$Q$25,0))+'Fuel adder inputs and calcs'!Q327</f>
        <v>13.593623062506536</v>
      </c>
      <c r="J330" s="95"/>
      <c r="K330" s="94" t="s">
        <v>23</v>
      </c>
      <c r="L330" s="96">
        <v>1</v>
      </c>
      <c r="M330" s="147">
        <f>INDEX('Fixed inputs'!$G$8:$G$59,MATCH(C330,'Fixed inputs'!$D$8:$D$59,0))</f>
        <v>43374</v>
      </c>
      <c r="N330" s="147"/>
      <c r="O330" s="94" t="s">
        <v>24</v>
      </c>
      <c r="P330" s="94" t="s">
        <v>117</v>
      </c>
      <c r="Q330" s="94"/>
      <c r="R330" s="97" t="str">
        <f t="shared" si="2"/>
        <v>Quarterly Fuel Prices_2021_Update</v>
      </c>
    </row>
    <row r="331" spans="1:18" x14ac:dyDescent="0.6">
      <c r="A331" s="90" t="str">
        <f>'Fuel adder inputs and calcs'!C328</f>
        <v>Gasoil</v>
      </c>
      <c r="B331" s="90" t="str">
        <f>'Fuel adder inputs and calcs'!D328</f>
        <v>NI</v>
      </c>
      <c r="C331" s="90" t="str">
        <f>'Fuel adder inputs and calcs'!E328&amp;'Fuel adder inputs and calcs'!F328</f>
        <v>2019Q1</v>
      </c>
      <c r="D331" s="90" t="str">
        <f>B331&amp;" "&amp;INDEX('Fixed inputs'!$D$76:$D$79,MATCH(A331,rngFuels,0))</f>
        <v>NI Distillate</v>
      </c>
      <c r="E331" s="63"/>
      <c r="G331" s="94" t="str">
        <f t="shared" si="35"/>
        <v>NI Distillate</v>
      </c>
      <c r="H331" s="94" t="s">
        <v>22</v>
      </c>
      <c r="I331" s="95">
        <f ca="1">INDEX(rngFuelPricesDeterministic,MATCH($C331,'Commodity inputs and calcs'!$M$26:$M$77,0),MATCH($A331,'Commodity inputs and calcs'!$N$25:$Q$25,0))+'Fuel adder inputs and calcs'!Q328</f>
        <v>13.593623062506536</v>
      </c>
      <c r="J331" s="95"/>
      <c r="K331" s="94" t="s">
        <v>23</v>
      </c>
      <c r="L331" s="96">
        <v>1</v>
      </c>
      <c r="M331" s="147">
        <f>INDEX('Fixed inputs'!$G$8:$G$59,MATCH(C331,'Fixed inputs'!$D$8:$D$59,0))</f>
        <v>43466</v>
      </c>
      <c r="N331" s="147"/>
      <c r="O331" s="94" t="s">
        <v>24</v>
      </c>
      <c r="P331" s="94" t="s">
        <v>117</v>
      </c>
      <c r="Q331" s="94"/>
      <c r="R331" s="97" t="str">
        <f t="shared" si="2"/>
        <v>Quarterly Fuel Prices_2021_Update</v>
      </c>
    </row>
    <row r="332" spans="1:18" x14ac:dyDescent="0.6">
      <c r="A332" s="90" t="str">
        <f>'Fuel adder inputs and calcs'!C329</f>
        <v>Gasoil</v>
      </c>
      <c r="B332" s="90" t="str">
        <f>'Fuel adder inputs and calcs'!D329</f>
        <v>NI</v>
      </c>
      <c r="C332" s="90" t="str">
        <f>'Fuel adder inputs and calcs'!E329&amp;'Fuel adder inputs and calcs'!F329</f>
        <v>2019Q2</v>
      </c>
      <c r="D332" s="90" t="str">
        <f>B332&amp;" "&amp;INDEX('Fixed inputs'!$D$76:$D$79,MATCH(A332,rngFuels,0))</f>
        <v>NI Distillate</v>
      </c>
      <c r="E332" s="63"/>
      <c r="G332" s="94" t="str">
        <f t="shared" si="35"/>
        <v>NI Distillate</v>
      </c>
      <c r="H332" s="94" t="s">
        <v>22</v>
      </c>
      <c r="I332" s="95">
        <f ca="1">INDEX(rngFuelPricesDeterministic,MATCH($C332,'Commodity inputs and calcs'!$M$26:$M$77,0),MATCH($A332,'Commodity inputs and calcs'!$N$25:$Q$25,0))+'Fuel adder inputs and calcs'!Q329</f>
        <v>13.593623062506536</v>
      </c>
      <c r="J332" s="95"/>
      <c r="K332" s="94" t="s">
        <v>23</v>
      </c>
      <c r="L332" s="96">
        <v>1</v>
      </c>
      <c r="M332" s="147">
        <f>INDEX('Fixed inputs'!$G$8:$G$59,MATCH(C332,'Fixed inputs'!$D$8:$D$59,0))</f>
        <v>43556</v>
      </c>
      <c r="N332" s="147"/>
      <c r="O332" s="94" t="s">
        <v>24</v>
      </c>
      <c r="P332" s="94" t="s">
        <v>117</v>
      </c>
      <c r="Q332" s="94"/>
      <c r="R332" s="97" t="str">
        <f t="shared" si="2"/>
        <v>Quarterly Fuel Prices_2021_Update</v>
      </c>
    </row>
    <row r="333" spans="1:18" x14ac:dyDescent="0.6">
      <c r="A333" s="90" t="str">
        <f>'Fuel adder inputs and calcs'!C330</f>
        <v>Gasoil</v>
      </c>
      <c r="B333" s="90" t="str">
        <f>'Fuel adder inputs and calcs'!D330</f>
        <v>NI</v>
      </c>
      <c r="C333" s="90" t="str">
        <f>'Fuel adder inputs and calcs'!E330&amp;'Fuel adder inputs and calcs'!F330</f>
        <v>2019Q3</v>
      </c>
      <c r="D333" s="90" t="str">
        <f>B333&amp;" "&amp;INDEX('Fixed inputs'!$D$76:$D$79,MATCH(A333,rngFuels,0))</f>
        <v>NI Distillate</v>
      </c>
      <c r="E333" s="63"/>
      <c r="G333" s="94" t="str">
        <f t="shared" si="35"/>
        <v>NI Distillate</v>
      </c>
      <c r="H333" s="94" t="s">
        <v>22</v>
      </c>
      <c r="I333" s="95">
        <f ca="1">INDEX(rngFuelPricesDeterministic,MATCH($C333,'Commodity inputs and calcs'!$M$26:$M$77,0),MATCH($A333,'Commodity inputs and calcs'!$N$25:$Q$25,0))+'Fuel adder inputs and calcs'!Q330</f>
        <v>13.593623062506536</v>
      </c>
      <c r="J333" s="95"/>
      <c r="K333" s="94" t="s">
        <v>23</v>
      </c>
      <c r="L333" s="96">
        <v>1</v>
      </c>
      <c r="M333" s="147">
        <f>INDEX('Fixed inputs'!$G$8:$G$59,MATCH(C333,'Fixed inputs'!$D$8:$D$59,0))</f>
        <v>43647</v>
      </c>
      <c r="N333" s="147"/>
      <c r="O333" s="94" t="s">
        <v>24</v>
      </c>
      <c r="P333" s="94" t="s">
        <v>117</v>
      </c>
      <c r="Q333" s="94"/>
      <c r="R333" s="97" t="str">
        <f t="shared" si="2"/>
        <v>Quarterly Fuel Prices_2021_Update</v>
      </c>
    </row>
    <row r="334" spans="1:18" x14ac:dyDescent="0.6">
      <c r="A334" s="90" t="str">
        <f>'Fuel adder inputs and calcs'!C331</f>
        <v>Gasoil</v>
      </c>
      <c r="B334" s="90" t="str">
        <f>'Fuel adder inputs and calcs'!D331</f>
        <v>NI</v>
      </c>
      <c r="C334" s="90" t="str">
        <f>'Fuel adder inputs and calcs'!E331&amp;'Fuel adder inputs and calcs'!F331</f>
        <v>2019Q4</v>
      </c>
      <c r="D334" s="90" t="str">
        <f>B334&amp;" "&amp;INDEX('Fixed inputs'!$D$76:$D$79,MATCH(A334,rngFuels,0))</f>
        <v>NI Distillate</v>
      </c>
      <c r="E334" s="63"/>
      <c r="G334" s="94" t="str">
        <f t="shared" si="35"/>
        <v>NI Distillate</v>
      </c>
      <c r="H334" s="94" t="s">
        <v>22</v>
      </c>
      <c r="I334" s="95">
        <f ca="1">INDEX(rngFuelPricesDeterministic,MATCH($C334,'Commodity inputs and calcs'!$M$26:$M$77,0),MATCH($A334,'Commodity inputs and calcs'!$N$25:$Q$25,0))+'Fuel adder inputs and calcs'!Q331</f>
        <v>13.593623062506536</v>
      </c>
      <c r="J334" s="95"/>
      <c r="K334" s="94" t="s">
        <v>23</v>
      </c>
      <c r="L334" s="96">
        <v>1</v>
      </c>
      <c r="M334" s="147">
        <f>INDEX('Fixed inputs'!$G$8:$G$59,MATCH(C334,'Fixed inputs'!$D$8:$D$59,0))</f>
        <v>43739</v>
      </c>
      <c r="N334" s="147"/>
      <c r="O334" s="94" t="s">
        <v>24</v>
      </c>
      <c r="P334" s="94" t="s">
        <v>117</v>
      </c>
      <c r="Q334" s="94"/>
      <c r="R334" s="97" t="str">
        <f t="shared" si="2"/>
        <v>Quarterly Fuel Prices_2021_Update</v>
      </c>
    </row>
    <row r="335" spans="1:18" x14ac:dyDescent="0.6">
      <c r="A335" s="90" t="str">
        <f>'Fuel adder inputs and calcs'!C332</f>
        <v>Gasoil</v>
      </c>
      <c r="B335" s="90" t="str">
        <f>'Fuel adder inputs and calcs'!D332</f>
        <v>NI</v>
      </c>
      <c r="C335" s="90" t="str">
        <f>'Fuel adder inputs and calcs'!E332&amp;'Fuel adder inputs and calcs'!F332</f>
        <v>2020Q1</v>
      </c>
      <c r="D335" s="90" t="str">
        <f>B335&amp;" "&amp;INDEX('Fixed inputs'!$D$76:$D$79,MATCH(A335,rngFuels,0))</f>
        <v>NI Distillate</v>
      </c>
      <c r="E335" s="63"/>
      <c r="G335" s="94" t="str">
        <f t="shared" si="35"/>
        <v>NI Distillate</v>
      </c>
      <c r="H335" s="94" t="s">
        <v>22</v>
      </c>
      <c r="I335" s="95">
        <f ca="1">INDEX(rngFuelPricesDeterministic,MATCH($C335,'Commodity inputs and calcs'!$M$26:$M$77,0),MATCH($A335,'Commodity inputs and calcs'!$N$25:$Q$25,0))+'Fuel adder inputs and calcs'!Q332</f>
        <v>13.593623062506536</v>
      </c>
      <c r="J335" s="95"/>
      <c r="K335" s="94" t="s">
        <v>23</v>
      </c>
      <c r="L335" s="96">
        <v>1</v>
      </c>
      <c r="M335" s="147">
        <f>INDEX('Fixed inputs'!$G$8:$G$59,MATCH(C335,'Fixed inputs'!$D$8:$D$59,0))</f>
        <v>43831</v>
      </c>
      <c r="N335" s="147"/>
      <c r="O335" s="94" t="s">
        <v>24</v>
      </c>
      <c r="P335" s="94" t="s">
        <v>117</v>
      </c>
      <c r="Q335" s="94"/>
      <c r="R335" s="97" t="str">
        <f t="shared" si="2"/>
        <v>Quarterly Fuel Prices_2021_Update</v>
      </c>
    </row>
    <row r="336" spans="1:18" x14ac:dyDescent="0.6">
      <c r="A336" s="90" t="str">
        <f>'Fuel adder inputs and calcs'!C333</f>
        <v>Gasoil</v>
      </c>
      <c r="B336" s="90" t="str">
        <f>'Fuel adder inputs and calcs'!D333</f>
        <v>NI</v>
      </c>
      <c r="C336" s="90" t="str">
        <f>'Fuel adder inputs and calcs'!E333&amp;'Fuel adder inputs and calcs'!F333</f>
        <v>2020Q2</v>
      </c>
      <c r="D336" s="90" t="str">
        <f>B336&amp;" "&amp;INDEX('Fixed inputs'!$D$76:$D$79,MATCH(A336,rngFuels,0))</f>
        <v>NI Distillate</v>
      </c>
      <c r="E336" s="63"/>
      <c r="G336" s="94" t="str">
        <f t="shared" si="35"/>
        <v>NI Distillate</v>
      </c>
      <c r="H336" s="94" t="s">
        <v>22</v>
      </c>
      <c r="I336" s="95">
        <f ca="1">INDEX(rngFuelPricesDeterministic,MATCH($C336,'Commodity inputs and calcs'!$M$26:$M$77,0),MATCH($A336,'Commodity inputs and calcs'!$N$25:$Q$25,0))+'Fuel adder inputs and calcs'!Q333</f>
        <v>13.593623062506536</v>
      </c>
      <c r="J336" s="95"/>
      <c r="K336" s="94" t="s">
        <v>23</v>
      </c>
      <c r="L336" s="96">
        <v>1</v>
      </c>
      <c r="M336" s="147">
        <f>INDEX('Fixed inputs'!$G$8:$G$59,MATCH(C336,'Fixed inputs'!$D$8:$D$59,0))</f>
        <v>43922</v>
      </c>
      <c r="N336" s="147"/>
      <c r="O336" s="94" t="s">
        <v>24</v>
      </c>
      <c r="P336" s="94" t="s">
        <v>117</v>
      </c>
      <c r="Q336" s="94"/>
      <c r="R336" s="97" t="str">
        <f t="shared" si="2"/>
        <v>Quarterly Fuel Prices_2021_Update</v>
      </c>
    </row>
    <row r="337" spans="1:18" x14ac:dyDescent="0.6">
      <c r="A337" s="90" t="str">
        <f>'Fuel adder inputs and calcs'!C334</f>
        <v>Gasoil</v>
      </c>
      <c r="B337" s="90" t="str">
        <f>'Fuel adder inputs and calcs'!D334</f>
        <v>NI</v>
      </c>
      <c r="C337" s="90" t="str">
        <f>'Fuel adder inputs and calcs'!E334&amp;'Fuel adder inputs and calcs'!F334</f>
        <v>2020Q3</v>
      </c>
      <c r="D337" s="90" t="str">
        <f>B337&amp;" "&amp;INDEX('Fixed inputs'!$D$76:$D$79,MATCH(A337,rngFuels,0))</f>
        <v>NI Distillate</v>
      </c>
      <c r="E337" s="63"/>
      <c r="G337" s="94" t="str">
        <f t="shared" si="35"/>
        <v>NI Distillate</v>
      </c>
      <c r="H337" s="94" t="s">
        <v>22</v>
      </c>
      <c r="I337" s="95">
        <f ca="1">INDEX(rngFuelPricesDeterministic,MATCH($C337,'Commodity inputs and calcs'!$M$26:$M$77,0),MATCH($A337,'Commodity inputs and calcs'!$N$25:$Q$25,0))+'Fuel adder inputs and calcs'!Q334</f>
        <v>13.593623062506536</v>
      </c>
      <c r="J337" s="95"/>
      <c r="K337" s="94" t="s">
        <v>23</v>
      </c>
      <c r="L337" s="96">
        <v>1</v>
      </c>
      <c r="M337" s="147">
        <f>INDEX('Fixed inputs'!$G$8:$G$59,MATCH(C337,'Fixed inputs'!$D$8:$D$59,0))</f>
        <v>44013</v>
      </c>
      <c r="N337" s="147"/>
      <c r="O337" s="94" t="s">
        <v>24</v>
      </c>
      <c r="P337" s="94" t="s">
        <v>117</v>
      </c>
      <c r="Q337" s="94"/>
      <c r="R337" s="97" t="str">
        <f t="shared" si="2"/>
        <v>Quarterly Fuel Prices_2021_Update</v>
      </c>
    </row>
    <row r="338" spans="1:18" x14ac:dyDescent="0.6">
      <c r="A338" s="90" t="str">
        <f>'Fuel adder inputs and calcs'!C335</f>
        <v>Gasoil</v>
      </c>
      <c r="B338" s="90" t="str">
        <f>'Fuel adder inputs and calcs'!D335</f>
        <v>NI</v>
      </c>
      <c r="C338" s="90" t="str">
        <f>'Fuel adder inputs and calcs'!E335&amp;'Fuel adder inputs and calcs'!F335</f>
        <v>2020Q4</v>
      </c>
      <c r="D338" s="90" t="str">
        <f>B338&amp;" "&amp;INDEX('Fixed inputs'!$D$76:$D$79,MATCH(A338,rngFuels,0))</f>
        <v>NI Distillate</v>
      </c>
      <c r="E338" s="63"/>
      <c r="G338" s="94" t="str">
        <f t="shared" si="35"/>
        <v>NI Distillate</v>
      </c>
      <c r="H338" s="94" t="s">
        <v>22</v>
      </c>
      <c r="I338" s="95">
        <f ca="1">INDEX(rngFuelPricesDeterministic,MATCH($C338,'Commodity inputs and calcs'!$M$26:$M$77,0),MATCH($A338,'Commodity inputs and calcs'!$N$25:$Q$25,0))+'Fuel adder inputs and calcs'!Q335</f>
        <v>13.593623062506536</v>
      </c>
      <c r="J338" s="95"/>
      <c r="K338" s="94" t="s">
        <v>23</v>
      </c>
      <c r="L338" s="96">
        <v>1</v>
      </c>
      <c r="M338" s="147">
        <f>INDEX('Fixed inputs'!$G$8:$G$59,MATCH(C338,'Fixed inputs'!$D$8:$D$59,0))</f>
        <v>44105</v>
      </c>
      <c r="N338" s="147"/>
      <c r="O338" s="94" t="s">
        <v>24</v>
      </c>
      <c r="P338" s="94" t="s">
        <v>117</v>
      </c>
      <c r="Q338" s="94"/>
      <c r="R338" s="97" t="str">
        <f t="shared" si="2"/>
        <v>Quarterly Fuel Prices_2021_Update</v>
      </c>
    </row>
    <row r="339" spans="1:18" x14ac:dyDescent="0.6">
      <c r="A339" s="90" t="str">
        <f>'Fuel adder inputs and calcs'!C336</f>
        <v>Gasoil</v>
      </c>
      <c r="B339" s="90" t="str">
        <f>'Fuel adder inputs and calcs'!D336</f>
        <v>NI</v>
      </c>
      <c r="C339" s="90" t="str">
        <f>'Fuel adder inputs and calcs'!E336&amp;'Fuel adder inputs and calcs'!F336</f>
        <v>2021Q1</v>
      </c>
      <c r="D339" s="90" t="str">
        <f>B339&amp;" "&amp;INDEX('Fixed inputs'!$D$76:$D$79,MATCH(A339,rngFuels,0))</f>
        <v>NI Distillate</v>
      </c>
      <c r="E339" s="63"/>
      <c r="G339" s="94" t="str">
        <f t="shared" si="35"/>
        <v>NI Distillate</v>
      </c>
      <c r="H339" s="94" t="s">
        <v>22</v>
      </c>
      <c r="I339" s="95">
        <f ca="1">INDEX(rngFuelPricesDeterministic,MATCH($C339,'Commodity inputs and calcs'!$M$26:$M$77,0),MATCH($A339,'Commodity inputs and calcs'!$N$25:$Q$25,0))+'Fuel adder inputs and calcs'!Q336</f>
        <v>13.593623062506536</v>
      </c>
      <c r="J339" s="95"/>
      <c r="K339" s="94" t="s">
        <v>23</v>
      </c>
      <c r="L339" s="96">
        <v>1</v>
      </c>
      <c r="M339" s="147">
        <f>INDEX('Fixed inputs'!$G$8:$G$59,MATCH(C339,'Fixed inputs'!$D$8:$D$59,0))</f>
        <v>44197</v>
      </c>
      <c r="N339" s="147"/>
      <c r="O339" s="94" t="s">
        <v>24</v>
      </c>
      <c r="P339" s="94" t="s">
        <v>117</v>
      </c>
      <c r="Q339" s="94"/>
      <c r="R339" s="97" t="str">
        <f t="shared" si="2"/>
        <v>Quarterly Fuel Prices_2021_Update</v>
      </c>
    </row>
    <row r="340" spans="1:18" x14ac:dyDescent="0.6">
      <c r="A340" s="90" t="str">
        <f>'Fuel adder inputs and calcs'!C337</f>
        <v>Gasoil</v>
      </c>
      <c r="B340" s="90" t="str">
        <f>'Fuel adder inputs and calcs'!D337</f>
        <v>NI</v>
      </c>
      <c r="C340" s="90" t="str">
        <f>'Fuel adder inputs and calcs'!E337&amp;'Fuel adder inputs and calcs'!F337</f>
        <v>2021Q2</v>
      </c>
      <c r="D340" s="90" t="str">
        <f>B340&amp;" "&amp;INDEX('Fixed inputs'!$D$76:$D$79,MATCH(A340,rngFuels,0))</f>
        <v>NI Distillate</v>
      </c>
      <c r="E340" s="63"/>
      <c r="G340" s="94" t="str">
        <f t="shared" si="35"/>
        <v>NI Distillate</v>
      </c>
      <c r="H340" s="94" t="s">
        <v>22</v>
      </c>
      <c r="I340" s="95">
        <f ca="1">INDEX(rngFuelPricesDeterministic,MATCH($C340,'Commodity inputs and calcs'!$M$26:$M$77,0),MATCH($A340,'Commodity inputs and calcs'!$N$25:$Q$25,0))+'Fuel adder inputs and calcs'!Q337</f>
        <v>13.593623062506536</v>
      </c>
      <c r="J340" s="95"/>
      <c r="K340" s="94" t="s">
        <v>23</v>
      </c>
      <c r="L340" s="96">
        <v>1</v>
      </c>
      <c r="M340" s="147">
        <f>INDEX('Fixed inputs'!$G$8:$G$59,MATCH(C340,'Fixed inputs'!$D$8:$D$59,0))</f>
        <v>44287</v>
      </c>
      <c r="N340" s="147"/>
      <c r="O340" s="94" t="s">
        <v>24</v>
      </c>
      <c r="P340" s="94" t="s">
        <v>117</v>
      </c>
      <c r="Q340" s="94"/>
      <c r="R340" s="97" t="str">
        <f t="shared" si="2"/>
        <v>Quarterly Fuel Prices_2021_Update</v>
      </c>
    </row>
    <row r="341" spans="1:18" x14ac:dyDescent="0.6">
      <c r="A341" s="90" t="str">
        <f>'Fuel adder inputs and calcs'!C338</f>
        <v>Gasoil</v>
      </c>
      <c r="B341" s="90" t="str">
        <f>'Fuel adder inputs and calcs'!D338</f>
        <v>NI</v>
      </c>
      <c r="C341" s="90" t="str">
        <f>'Fuel adder inputs and calcs'!E338&amp;'Fuel adder inputs and calcs'!F338</f>
        <v>2021Q3</v>
      </c>
      <c r="D341" s="90" t="str">
        <f>B341&amp;" "&amp;INDEX('Fixed inputs'!$D$76:$D$79,MATCH(A341,rngFuels,0))</f>
        <v>NI Distillate</v>
      </c>
      <c r="E341" s="63"/>
      <c r="G341" s="94" t="str">
        <f t="shared" si="35"/>
        <v>NI Distillate</v>
      </c>
      <c r="H341" s="94" t="s">
        <v>22</v>
      </c>
      <c r="I341" s="95">
        <f ca="1">INDEX(rngFuelPricesDeterministic,MATCH($C341,'Commodity inputs and calcs'!$M$26:$M$77,0),MATCH($A341,'Commodity inputs and calcs'!$N$25:$Q$25,0))+'Fuel adder inputs and calcs'!Q338</f>
        <v>13.593623062506536</v>
      </c>
      <c r="J341" s="95"/>
      <c r="K341" s="94" t="s">
        <v>23</v>
      </c>
      <c r="L341" s="96">
        <v>1</v>
      </c>
      <c r="M341" s="147">
        <f>INDEX('Fixed inputs'!$G$8:$G$59,MATCH(C341,'Fixed inputs'!$D$8:$D$59,0))</f>
        <v>44378</v>
      </c>
      <c r="N341" s="147"/>
      <c r="O341" s="94" t="s">
        <v>24</v>
      </c>
      <c r="P341" s="94" t="s">
        <v>117</v>
      </c>
      <c r="Q341" s="94"/>
      <c r="R341" s="97" t="str">
        <f t="shared" si="2"/>
        <v>Quarterly Fuel Prices_2021_Update</v>
      </c>
    </row>
    <row r="342" spans="1:18" x14ac:dyDescent="0.6">
      <c r="A342" s="90" t="str">
        <f>'Fuel adder inputs and calcs'!C339</f>
        <v>Gasoil</v>
      </c>
      <c r="B342" s="90" t="str">
        <f>'Fuel adder inputs and calcs'!D339</f>
        <v>NI</v>
      </c>
      <c r="C342" s="90" t="str">
        <f>'Fuel adder inputs and calcs'!E339&amp;'Fuel adder inputs and calcs'!F339</f>
        <v>2021Q4</v>
      </c>
      <c r="D342" s="90" t="str">
        <f>B342&amp;" "&amp;INDEX('Fixed inputs'!$D$76:$D$79,MATCH(A342,rngFuels,0))</f>
        <v>NI Distillate</v>
      </c>
      <c r="E342" s="63"/>
      <c r="G342" s="94" t="str">
        <f t="shared" si="35"/>
        <v>NI Distillate</v>
      </c>
      <c r="H342" s="94" t="s">
        <v>22</v>
      </c>
      <c r="I342" s="95">
        <f ca="1">INDEX(rngFuelPricesDeterministic,MATCH($C342,'Commodity inputs and calcs'!$M$26:$M$77,0),MATCH($A342,'Commodity inputs and calcs'!$N$25:$Q$25,0))+'Fuel adder inputs and calcs'!Q339</f>
        <v>13.593623062506536</v>
      </c>
      <c r="J342" s="95"/>
      <c r="K342" s="94" t="s">
        <v>23</v>
      </c>
      <c r="L342" s="96">
        <v>1</v>
      </c>
      <c r="M342" s="147">
        <f>INDEX('Fixed inputs'!$G$8:$G$59,MATCH(C342,'Fixed inputs'!$D$8:$D$59,0))</f>
        <v>44470</v>
      </c>
      <c r="N342" s="147"/>
      <c r="O342" s="94" t="s">
        <v>24</v>
      </c>
      <c r="P342" s="94" t="s">
        <v>117</v>
      </c>
      <c r="Q342" s="94"/>
      <c r="R342" s="97" t="str">
        <f t="shared" si="2"/>
        <v>Quarterly Fuel Prices_2021_Update</v>
      </c>
    </row>
    <row r="343" spans="1:18" x14ac:dyDescent="0.6">
      <c r="A343" s="90" t="str">
        <f>'Fuel adder inputs and calcs'!C340</f>
        <v>Gasoil</v>
      </c>
      <c r="B343" s="90" t="str">
        <f>'Fuel adder inputs and calcs'!D340</f>
        <v>NI</v>
      </c>
      <c r="C343" s="90" t="str">
        <f>'Fuel adder inputs and calcs'!E340&amp;'Fuel adder inputs and calcs'!F340</f>
        <v>2022Q1</v>
      </c>
      <c r="D343" s="90" t="str">
        <f>B343&amp;" "&amp;INDEX('Fixed inputs'!$D$76:$D$79,MATCH(A343,rngFuels,0))</f>
        <v>NI Distillate</v>
      </c>
      <c r="E343" s="63"/>
      <c r="G343" s="94" t="str">
        <f t="shared" si="35"/>
        <v>NI Distillate</v>
      </c>
      <c r="H343" s="94" t="s">
        <v>22</v>
      </c>
      <c r="I343" s="95">
        <f ca="1">INDEX(rngFuelPricesDeterministic,MATCH($C343,'Commodity inputs and calcs'!$M$26:$M$77,0),MATCH($A343,'Commodity inputs and calcs'!$N$25:$Q$25,0))+'Fuel adder inputs and calcs'!Q340</f>
        <v>13.593623062506536</v>
      </c>
      <c r="J343" s="95"/>
      <c r="K343" s="94" t="s">
        <v>23</v>
      </c>
      <c r="L343" s="96">
        <v>1</v>
      </c>
      <c r="M343" s="147">
        <f>INDEX('Fixed inputs'!$G$8:$G$59,MATCH(C343,'Fixed inputs'!$D$8:$D$59,0))</f>
        <v>44562</v>
      </c>
      <c r="N343" s="147"/>
      <c r="O343" s="94" t="s">
        <v>24</v>
      </c>
      <c r="P343" s="94" t="s">
        <v>117</v>
      </c>
      <c r="Q343" s="94"/>
      <c r="R343" s="97" t="str">
        <f t="shared" si="2"/>
        <v>Quarterly Fuel Prices_2021_Update</v>
      </c>
    </row>
    <row r="344" spans="1:18" x14ac:dyDescent="0.6">
      <c r="A344" s="90" t="str">
        <f>'Fuel adder inputs and calcs'!C341</f>
        <v>Gasoil</v>
      </c>
      <c r="B344" s="90" t="str">
        <f>'Fuel adder inputs and calcs'!D341</f>
        <v>NI</v>
      </c>
      <c r="C344" s="90" t="str">
        <f>'Fuel adder inputs and calcs'!E341&amp;'Fuel adder inputs and calcs'!F341</f>
        <v>2022Q2</v>
      </c>
      <c r="D344" s="90" t="str">
        <f>B344&amp;" "&amp;INDEX('Fixed inputs'!$D$76:$D$79,MATCH(A344,rngFuels,0))</f>
        <v>NI Distillate</v>
      </c>
      <c r="E344" s="63"/>
      <c r="G344" s="94" t="str">
        <f t="shared" si="35"/>
        <v>NI Distillate</v>
      </c>
      <c r="H344" s="94" t="s">
        <v>22</v>
      </c>
      <c r="I344" s="95">
        <f ca="1">INDEX(rngFuelPricesDeterministic,MATCH($C344,'Commodity inputs and calcs'!$M$26:$M$77,0),MATCH($A344,'Commodity inputs and calcs'!$N$25:$Q$25,0))+'Fuel adder inputs and calcs'!Q341</f>
        <v>13.593623062506536</v>
      </c>
      <c r="J344" s="95"/>
      <c r="K344" s="94" t="s">
        <v>23</v>
      </c>
      <c r="L344" s="96">
        <v>1</v>
      </c>
      <c r="M344" s="147">
        <f>INDEX('Fixed inputs'!$G$8:$G$59,MATCH(C344,'Fixed inputs'!$D$8:$D$59,0))</f>
        <v>44652</v>
      </c>
      <c r="N344" s="147"/>
      <c r="O344" s="94" t="s">
        <v>24</v>
      </c>
      <c r="P344" s="94" t="s">
        <v>117</v>
      </c>
      <c r="Q344" s="94"/>
      <c r="R344" s="97" t="str">
        <f t="shared" si="2"/>
        <v>Quarterly Fuel Prices_2021_Update</v>
      </c>
    </row>
    <row r="345" spans="1:18" x14ac:dyDescent="0.6">
      <c r="A345" s="90" t="str">
        <f>'Fuel adder inputs and calcs'!C342</f>
        <v>Gasoil</v>
      </c>
      <c r="B345" s="90" t="str">
        <f>'Fuel adder inputs and calcs'!D342</f>
        <v>NI</v>
      </c>
      <c r="C345" s="90" t="str">
        <f>'Fuel adder inputs and calcs'!E342&amp;'Fuel adder inputs and calcs'!F342</f>
        <v>2022Q3</v>
      </c>
      <c r="D345" s="90" t="str">
        <f>B345&amp;" "&amp;INDEX('Fixed inputs'!$D$76:$D$79,MATCH(A345,rngFuels,0))</f>
        <v>NI Distillate</v>
      </c>
      <c r="E345" s="63"/>
      <c r="G345" s="94" t="str">
        <f t="shared" si="35"/>
        <v>NI Distillate</v>
      </c>
      <c r="H345" s="94" t="s">
        <v>22</v>
      </c>
      <c r="I345" s="95">
        <f ca="1">INDEX(rngFuelPricesDeterministic,MATCH($C345,'Commodity inputs and calcs'!$M$26:$M$77,0),MATCH($A345,'Commodity inputs and calcs'!$N$25:$Q$25,0))+'Fuel adder inputs and calcs'!Q342</f>
        <v>13.593623062506536</v>
      </c>
      <c r="J345" s="95"/>
      <c r="K345" s="94" t="s">
        <v>23</v>
      </c>
      <c r="L345" s="96">
        <v>1</v>
      </c>
      <c r="M345" s="147">
        <f>INDEX('Fixed inputs'!$G$8:$G$59,MATCH(C345,'Fixed inputs'!$D$8:$D$59,0))</f>
        <v>44743</v>
      </c>
      <c r="N345" s="147"/>
      <c r="O345" s="94" t="s">
        <v>24</v>
      </c>
      <c r="P345" s="94" t="s">
        <v>117</v>
      </c>
      <c r="Q345" s="94"/>
      <c r="R345" s="97" t="str">
        <f t="shared" si="2"/>
        <v>Quarterly Fuel Prices_2021_Update</v>
      </c>
    </row>
    <row r="346" spans="1:18" x14ac:dyDescent="0.6">
      <c r="A346" s="90" t="str">
        <f>'Fuel adder inputs and calcs'!C343</f>
        <v>Gasoil</v>
      </c>
      <c r="B346" s="90" t="str">
        <f>'Fuel adder inputs and calcs'!D343</f>
        <v>NI</v>
      </c>
      <c r="C346" s="90" t="str">
        <f>'Fuel adder inputs and calcs'!E343&amp;'Fuel adder inputs and calcs'!F343</f>
        <v>2022Q4</v>
      </c>
      <c r="D346" s="90" t="str">
        <f>B346&amp;" "&amp;INDEX('Fixed inputs'!$D$76:$D$79,MATCH(A346,rngFuels,0))</f>
        <v>NI Distillate</v>
      </c>
      <c r="E346" s="63"/>
      <c r="G346" s="94" t="str">
        <f t="shared" si="35"/>
        <v>NI Distillate</v>
      </c>
      <c r="H346" s="94" t="s">
        <v>22</v>
      </c>
      <c r="I346" s="95">
        <f ca="1">INDEX(rngFuelPricesDeterministic,MATCH($C346,'Commodity inputs and calcs'!$M$26:$M$77,0),MATCH($A346,'Commodity inputs and calcs'!$N$25:$Q$25,0))+'Fuel adder inputs and calcs'!Q343</f>
        <v>13.593623062506536</v>
      </c>
      <c r="J346" s="95"/>
      <c r="K346" s="94" t="s">
        <v>23</v>
      </c>
      <c r="L346" s="96">
        <v>1</v>
      </c>
      <c r="M346" s="147">
        <f>INDEX('Fixed inputs'!$G$8:$G$59,MATCH(C346,'Fixed inputs'!$D$8:$D$59,0))</f>
        <v>44835</v>
      </c>
      <c r="N346" s="147"/>
      <c r="O346" s="94" t="s">
        <v>24</v>
      </c>
      <c r="P346" s="94" t="s">
        <v>117</v>
      </c>
      <c r="Q346" s="94"/>
      <c r="R346" s="97" t="str">
        <f t="shared" si="2"/>
        <v>Quarterly Fuel Prices_2021_Update</v>
      </c>
    </row>
    <row r="347" spans="1:18" x14ac:dyDescent="0.6">
      <c r="A347" s="90" t="str">
        <f>'Fuel adder inputs and calcs'!C344</f>
        <v>Gasoil</v>
      </c>
      <c r="B347" s="90" t="str">
        <f>'Fuel adder inputs and calcs'!D344</f>
        <v>NI</v>
      </c>
      <c r="C347" s="90" t="str">
        <f>'Fuel adder inputs and calcs'!E344&amp;'Fuel adder inputs and calcs'!F344</f>
        <v>2023Q1</v>
      </c>
      <c r="D347" s="90" t="str">
        <f>B347&amp;" "&amp;INDEX('Fixed inputs'!$D$76:$D$79,MATCH(A347,rngFuels,0))</f>
        <v>NI Distillate</v>
      </c>
      <c r="E347" s="63"/>
      <c r="G347" s="94" t="str">
        <f t="shared" si="35"/>
        <v>NI Distillate</v>
      </c>
      <c r="H347" s="94" t="s">
        <v>22</v>
      </c>
      <c r="I347" s="95">
        <f ca="1">INDEX(rngFuelPricesDeterministic,MATCH($C347,'Commodity inputs and calcs'!$M$26:$M$77,0),MATCH($A347,'Commodity inputs and calcs'!$N$25:$Q$25,0))+'Fuel adder inputs and calcs'!Q344</f>
        <v>13.593623062506536</v>
      </c>
      <c r="J347" s="95"/>
      <c r="K347" s="94" t="s">
        <v>23</v>
      </c>
      <c r="L347" s="96">
        <v>1</v>
      </c>
      <c r="M347" s="147">
        <f>INDEX('Fixed inputs'!$G$8:$G$59,MATCH(C347,'Fixed inputs'!$D$8:$D$59,0))</f>
        <v>44927</v>
      </c>
      <c r="N347" s="147"/>
      <c r="O347" s="94" t="s">
        <v>24</v>
      </c>
      <c r="P347" s="94" t="s">
        <v>117</v>
      </c>
      <c r="Q347" s="94"/>
      <c r="R347" s="97" t="str">
        <f t="shared" si="2"/>
        <v>Quarterly Fuel Prices_2021_Update</v>
      </c>
    </row>
    <row r="348" spans="1:18" x14ac:dyDescent="0.6">
      <c r="A348" s="90" t="str">
        <f>'Fuel adder inputs and calcs'!C345</f>
        <v>Gasoil</v>
      </c>
      <c r="B348" s="90" t="str">
        <f>'Fuel adder inputs and calcs'!D345</f>
        <v>NI</v>
      </c>
      <c r="C348" s="90" t="str">
        <f>'Fuel adder inputs and calcs'!E345&amp;'Fuel adder inputs and calcs'!F345</f>
        <v>2023Q2</v>
      </c>
      <c r="D348" s="90" t="str">
        <f>B348&amp;" "&amp;INDEX('Fixed inputs'!$D$76:$D$79,MATCH(A348,rngFuels,0))</f>
        <v>NI Distillate</v>
      </c>
      <c r="E348" s="63"/>
      <c r="G348" s="94" t="str">
        <f t="shared" si="35"/>
        <v>NI Distillate</v>
      </c>
      <c r="H348" s="94" t="s">
        <v>22</v>
      </c>
      <c r="I348" s="95">
        <f ca="1">INDEX(rngFuelPricesDeterministic,MATCH($C348,'Commodity inputs and calcs'!$M$26:$M$77,0),MATCH($A348,'Commodity inputs and calcs'!$N$25:$Q$25,0))+'Fuel adder inputs and calcs'!Q345</f>
        <v>13.593623062506536</v>
      </c>
      <c r="J348" s="95"/>
      <c r="K348" s="94" t="s">
        <v>23</v>
      </c>
      <c r="L348" s="96">
        <v>1</v>
      </c>
      <c r="M348" s="147">
        <f>INDEX('Fixed inputs'!$G$8:$G$59,MATCH(C348,'Fixed inputs'!$D$8:$D$59,0))</f>
        <v>45017</v>
      </c>
      <c r="N348" s="147"/>
      <c r="O348" s="94" t="s">
        <v>24</v>
      </c>
      <c r="P348" s="94" t="s">
        <v>117</v>
      </c>
      <c r="Q348" s="94"/>
      <c r="R348" s="97" t="str">
        <f t="shared" si="2"/>
        <v>Quarterly Fuel Prices_2021_Update</v>
      </c>
    </row>
    <row r="349" spans="1:18" x14ac:dyDescent="0.6">
      <c r="A349" s="90" t="str">
        <f>'Fuel adder inputs and calcs'!C346</f>
        <v>Gasoil</v>
      </c>
      <c r="B349" s="90" t="str">
        <f>'Fuel adder inputs and calcs'!D346</f>
        <v>NI</v>
      </c>
      <c r="C349" s="90" t="str">
        <f>'Fuel adder inputs and calcs'!E346&amp;'Fuel adder inputs and calcs'!F346</f>
        <v>2023Q3</v>
      </c>
      <c r="D349" s="90" t="str">
        <f>B349&amp;" "&amp;INDEX('Fixed inputs'!$D$76:$D$79,MATCH(A349,rngFuels,0))</f>
        <v>NI Distillate</v>
      </c>
      <c r="E349" s="63"/>
      <c r="G349" s="94" t="str">
        <f t="shared" si="35"/>
        <v>NI Distillate</v>
      </c>
      <c r="H349" s="94" t="s">
        <v>22</v>
      </c>
      <c r="I349" s="95">
        <f ca="1">INDEX(rngFuelPricesDeterministic,MATCH($C349,'Commodity inputs and calcs'!$M$26:$M$77,0),MATCH($A349,'Commodity inputs and calcs'!$N$25:$Q$25,0))+'Fuel adder inputs and calcs'!Q346</f>
        <v>13.593623062506536</v>
      </c>
      <c r="J349" s="95"/>
      <c r="K349" s="94" t="s">
        <v>23</v>
      </c>
      <c r="L349" s="96">
        <v>1</v>
      </c>
      <c r="M349" s="147">
        <f>INDEX('Fixed inputs'!$G$8:$G$59,MATCH(C349,'Fixed inputs'!$D$8:$D$59,0))</f>
        <v>45108</v>
      </c>
      <c r="N349" s="147"/>
      <c r="O349" s="94" t="s">
        <v>24</v>
      </c>
      <c r="P349" s="94" t="s">
        <v>117</v>
      </c>
      <c r="Q349" s="94"/>
      <c r="R349" s="97" t="str">
        <f t="shared" si="2"/>
        <v>Quarterly Fuel Prices_2021_Update</v>
      </c>
    </row>
    <row r="350" spans="1:18" x14ac:dyDescent="0.6">
      <c r="A350" s="90" t="str">
        <f>'Fuel adder inputs and calcs'!C347</f>
        <v>Gasoil</v>
      </c>
      <c r="B350" s="90" t="str">
        <f>'Fuel adder inputs and calcs'!D347</f>
        <v>NI</v>
      </c>
      <c r="C350" s="90" t="str">
        <f>'Fuel adder inputs and calcs'!E347&amp;'Fuel adder inputs and calcs'!F347</f>
        <v>2023Q4</v>
      </c>
      <c r="D350" s="90" t="str">
        <f>B350&amp;" "&amp;INDEX('Fixed inputs'!$D$76:$D$79,MATCH(A350,rngFuels,0))</f>
        <v>NI Distillate</v>
      </c>
      <c r="E350" s="63"/>
      <c r="G350" s="94" t="str">
        <f t="shared" si="35"/>
        <v>NI Distillate</v>
      </c>
      <c r="H350" s="94" t="s">
        <v>22</v>
      </c>
      <c r="I350" s="95">
        <f ca="1">INDEX(rngFuelPricesDeterministic,MATCH($C350,'Commodity inputs and calcs'!$M$26:$M$77,0),MATCH($A350,'Commodity inputs and calcs'!$N$25:$Q$25,0))+'Fuel adder inputs and calcs'!Q347</f>
        <v>13.593623062506536</v>
      </c>
      <c r="J350" s="95"/>
      <c r="K350" s="94" t="s">
        <v>23</v>
      </c>
      <c r="L350" s="96">
        <v>1</v>
      </c>
      <c r="M350" s="147">
        <f>INDEX('Fixed inputs'!$G$8:$G$59,MATCH(C350,'Fixed inputs'!$D$8:$D$59,0))</f>
        <v>45200</v>
      </c>
      <c r="N350" s="147"/>
      <c r="O350" s="94" t="s">
        <v>24</v>
      </c>
      <c r="P350" s="94" t="s">
        <v>117</v>
      </c>
      <c r="Q350" s="94"/>
      <c r="R350" s="97" t="str">
        <f t="shared" si="2"/>
        <v>Quarterly Fuel Prices_2021_Update</v>
      </c>
    </row>
    <row r="351" spans="1:18" x14ac:dyDescent="0.6">
      <c r="A351" s="90" t="str">
        <f>'Fuel adder inputs and calcs'!C348</f>
        <v>Gasoil</v>
      </c>
      <c r="B351" s="90" t="str">
        <f>'Fuel adder inputs and calcs'!D348</f>
        <v>NI</v>
      </c>
      <c r="C351" s="90" t="str">
        <f>'Fuel adder inputs and calcs'!E348&amp;'Fuel adder inputs and calcs'!F348</f>
        <v>2024Q1</v>
      </c>
      <c r="D351" s="90" t="str">
        <f>B351&amp;" "&amp;INDEX('Fixed inputs'!$D$76:$D$79,MATCH(A351,rngFuels,0))</f>
        <v>NI Distillate</v>
      </c>
      <c r="E351" s="63"/>
      <c r="G351" s="94" t="str">
        <f t="shared" ref="G351:G374" si="36">D351</f>
        <v>NI Distillate</v>
      </c>
      <c r="H351" s="94" t="s">
        <v>22</v>
      </c>
      <c r="I351" s="95">
        <f ca="1">INDEX(rngFuelPricesDeterministic,MATCH($C351,'Commodity inputs and calcs'!$M$26:$M$77,0),MATCH($A351,'Commodity inputs and calcs'!$N$25:$Q$25,0))+'Fuel adder inputs and calcs'!Q348</f>
        <v>13.613731972362316</v>
      </c>
      <c r="J351" s="95"/>
      <c r="K351" s="94" t="s">
        <v>23</v>
      </c>
      <c r="L351" s="96">
        <v>1</v>
      </c>
      <c r="M351" s="147">
        <f>INDEX('Fixed inputs'!$G$8:$G$59,MATCH(C351,'Fixed inputs'!$D$8:$D$59,0))</f>
        <v>45292</v>
      </c>
      <c r="N351" s="147"/>
      <c r="O351" s="94" t="s">
        <v>24</v>
      </c>
      <c r="P351" s="94" t="s">
        <v>117</v>
      </c>
      <c r="Q351" s="94"/>
      <c r="R351" s="97" t="str">
        <f t="shared" ref="R351:R374" si="37">$H$6</f>
        <v>Quarterly Fuel Prices_2021_Update</v>
      </c>
    </row>
    <row r="352" spans="1:18" x14ac:dyDescent="0.6">
      <c r="A352" s="90" t="str">
        <f>'Fuel adder inputs and calcs'!C349</f>
        <v>Gasoil</v>
      </c>
      <c r="B352" s="90" t="str">
        <f>'Fuel adder inputs and calcs'!D349</f>
        <v>NI</v>
      </c>
      <c r="C352" s="90" t="str">
        <f>'Fuel adder inputs and calcs'!E349&amp;'Fuel adder inputs and calcs'!F349</f>
        <v>2024Q2</v>
      </c>
      <c r="D352" s="90" t="str">
        <f>B352&amp;" "&amp;INDEX('Fixed inputs'!$D$76:$D$79,MATCH(A352,rngFuels,0))</f>
        <v>NI Distillate</v>
      </c>
      <c r="E352" s="63"/>
      <c r="G352" s="94" t="str">
        <f t="shared" si="36"/>
        <v>NI Distillate</v>
      </c>
      <c r="H352" s="94" t="s">
        <v>22</v>
      </c>
      <c r="I352" s="95">
        <f ca="1">INDEX(rngFuelPricesDeterministic,MATCH($C352,'Commodity inputs and calcs'!$M$26:$M$77,0),MATCH($A352,'Commodity inputs and calcs'!$N$25:$Q$25,0))+'Fuel adder inputs and calcs'!Q349</f>
        <v>13.633840882218095</v>
      </c>
      <c r="J352" s="95"/>
      <c r="K352" s="94" t="s">
        <v>23</v>
      </c>
      <c r="L352" s="96">
        <v>1</v>
      </c>
      <c r="M352" s="147">
        <f>INDEX('Fixed inputs'!$G$8:$G$59,MATCH(C352,'Fixed inputs'!$D$8:$D$59,0))</f>
        <v>45383</v>
      </c>
      <c r="N352" s="147"/>
      <c r="O352" s="94" t="s">
        <v>24</v>
      </c>
      <c r="P352" s="94" t="s">
        <v>117</v>
      </c>
      <c r="Q352" s="94"/>
      <c r="R352" s="97" t="str">
        <f t="shared" si="37"/>
        <v>Quarterly Fuel Prices_2021_Update</v>
      </c>
    </row>
    <row r="353" spans="1:18" x14ac:dyDescent="0.6">
      <c r="A353" s="90" t="str">
        <f>'Fuel adder inputs and calcs'!C350</f>
        <v>Gasoil</v>
      </c>
      <c r="B353" s="90" t="str">
        <f>'Fuel adder inputs and calcs'!D350</f>
        <v>NI</v>
      </c>
      <c r="C353" s="90" t="str">
        <f>'Fuel adder inputs and calcs'!E350&amp;'Fuel adder inputs and calcs'!F350</f>
        <v>2024Q3</v>
      </c>
      <c r="D353" s="90" t="str">
        <f>B353&amp;" "&amp;INDEX('Fixed inputs'!$D$76:$D$79,MATCH(A353,rngFuels,0))</f>
        <v>NI Distillate</v>
      </c>
      <c r="E353" s="63"/>
      <c r="G353" s="94" t="str">
        <f t="shared" si="36"/>
        <v>NI Distillate</v>
      </c>
      <c r="H353" s="94" t="s">
        <v>22</v>
      </c>
      <c r="I353" s="95">
        <f ca="1">INDEX(rngFuelPricesDeterministic,MATCH($C353,'Commodity inputs and calcs'!$M$26:$M$77,0),MATCH($A353,'Commodity inputs and calcs'!$N$25:$Q$25,0))+'Fuel adder inputs and calcs'!Q350</f>
        <v>13.653949792073874</v>
      </c>
      <c r="J353" s="95"/>
      <c r="K353" s="94" t="s">
        <v>23</v>
      </c>
      <c r="L353" s="96">
        <v>1</v>
      </c>
      <c r="M353" s="147">
        <f>INDEX('Fixed inputs'!$G$8:$G$59,MATCH(C353,'Fixed inputs'!$D$8:$D$59,0))</f>
        <v>45474</v>
      </c>
      <c r="N353" s="147"/>
      <c r="O353" s="94" t="s">
        <v>24</v>
      </c>
      <c r="P353" s="94" t="s">
        <v>117</v>
      </c>
      <c r="Q353" s="94"/>
      <c r="R353" s="97" t="str">
        <f t="shared" si="37"/>
        <v>Quarterly Fuel Prices_2021_Update</v>
      </c>
    </row>
    <row r="354" spans="1:18" x14ac:dyDescent="0.6">
      <c r="A354" s="90" t="str">
        <f>'Fuel adder inputs and calcs'!C351</f>
        <v>Gasoil</v>
      </c>
      <c r="B354" s="90" t="str">
        <f>'Fuel adder inputs and calcs'!D351</f>
        <v>NI</v>
      </c>
      <c r="C354" s="90" t="str">
        <f>'Fuel adder inputs and calcs'!E351&amp;'Fuel adder inputs and calcs'!F351</f>
        <v>2024Q4</v>
      </c>
      <c r="D354" s="90" t="str">
        <f>B354&amp;" "&amp;INDEX('Fixed inputs'!$D$76:$D$79,MATCH(A354,rngFuels,0))</f>
        <v>NI Distillate</v>
      </c>
      <c r="E354" s="63"/>
      <c r="G354" s="94" t="str">
        <f t="shared" si="36"/>
        <v>NI Distillate</v>
      </c>
      <c r="H354" s="94" t="s">
        <v>22</v>
      </c>
      <c r="I354" s="95">
        <f ca="1">INDEX(rngFuelPricesDeterministic,MATCH($C354,'Commodity inputs and calcs'!$M$26:$M$77,0),MATCH($A354,'Commodity inputs and calcs'!$N$25:$Q$25,0))+'Fuel adder inputs and calcs'!Q351</f>
        <v>13.674058701929653</v>
      </c>
      <c r="J354" s="95"/>
      <c r="K354" s="94" t="s">
        <v>23</v>
      </c>
      <c r="L354" s="96">
        <v>1</v>
      </c>
      <c r="M354" s="147">
        <f>INDEX('Fixed inputs'!$G$8:$G$59,MATCH(C354,'Fixed inputs'!$D$8:$D$59,0))</f>
        <v>45566</v>
      </c>
      <c r="N354" s="147"/>
      <c r="O354" s="94" t="s">
        <v>24</v>
      </c>
      <c r="P354" s="94" t="s">
        <v>117</v>
      </c>
      <c r="Q354" s="94"/>
      <c r="R354" s="97" t="str">
        <f t="shared" si="37"/>
        <v>Quarterly Fuel Prices_2021_Update</v>
      </c>
    </row>
    <row r="355" spans="1:18" x14ac:dyDescent="0.6">
      <c r="A355" s="90" t="str">
        <f>'Fuel adder inputs and calcs'!C352</f>
        <v>Gasoil</v>
      </c>
      <c r="B355" s="90" t="str">
        <f>'Fuel adder inputs and calcs'!D352</f>
        <v>NI</v>
      </c>
      <c r="C355" s="90" t="str">
        <f>'Fuel adder inputs and calcs'!E352&amp;'Fuel adder inputs and calcs'!F352</f>
        <v>2025Q1</v>
      </c>
      <c r="D355" s="90" t="str">
        <f>B355&amp;" "&amp;INDEX('Fixed inputs'!$D$76:$D$79,MATCH(A355,rngFuels,0))</f>
        <v>NI Distillate</v>
      </c>
      <c r="E355" s="63"/>
      <c r="G355" s="94" t="str">
        <f t="shared" si="36"/>
        <v>NI Distillate</v>
      </c>
      <c r="H355" s="94" t="s">
        <v>22</v>
      </c>
      <c r="I355" s="95">
        <f ca="1">INDEX(rngFuelPricesDeterministic,MATCH($C355,'Commodity inputs and calcs'!$M$26:$M$77,0),MATCH($A355,'Commodity inputs and calcs'!$N$25:$Q$25,0))+'Fuel adder inputs and calcs'!Q352</f>
        <v>13.694167611785431</v>
      </c>
      <c r="J355" s="95"/>
      <c r="K355" s="94" t="s">
        <v>23</v>
      </c>
      <c r="L355" s="96">
        <v>1</v>
      </c>
      <c r="M355" s="147">
        <f>INDEX('Fixed inputs'!$G$8:$G$59,MATCH(C355,'Fixed inputs'!$D$8:$D$59,0))</f>
        <v>45658</v>
      </c>
      <c r="N355" s="147"/>
      <c r="O355" s="94" t="s">
        <v>24</v>
      </c>
      <c r="P355" s="94" t="s">
        <v>117</v>
      </c>
      <c r="Q355" s="94"/>
      <c r="R355" s="97" t="str">
        <f t="shared" si="37"/>
        <v>Quarterly Fuel Prices_2021_Update</v>
      </c>
    </row>
    <row r="356" spans="1:18" x14ac:dyDescent="0.6">
      <c r="A356" s="90" t="str">
        <f>'Fuel adder inputs and calcs'!C353</f>
        <v>Gasoil</v>
      </c>
      <c r="B356" s="90" t="str">
        <f>'Fuel adder inputs and calcs'!D353</f>
        <v>NI</v>
      </c>
      <c r="C356" s="90" t="str">
        <f>'Fuel adder inputs and calcs'!E353&amp;'Fuel adder inputs and calcs'!F353</f>
        <v>2025Q2</v>
      </c>
      <c r="D356" s="90" t="str">
        <f>B356&amp;" "&amp;INDEX('Fixed inputs'!$D$76:$D$79,MATCH(A356,rngFuels,0))</f>
        <v>NI Distillate</v>
      </c>
      <c r="E356" s="63"/>
      <c r="G356" s="94" t="str">
        <f t="shared" si="36"/>
        <v>NI Distillate</v>
      </c>
      <c r="H356" s="94" t="s">
        <v>22</v>
      </c>
      <c r="I356" s="95">
        <f ca="1">INDEX(rngFuelPricesDeterministic,MATCH($C356,'Commodity inputs and calcs'!$M$26:$M$77,0),MATCH($A356,'Commodity inputs and calcs'!$N$25:$Q$25,0))+'Fuel adder inputs and calcs'!Q353</f>
        <v>13.71427652164121</v>
      </c>
      <c r="J356" s="95"/>
      <c r="K356" s="94" t="s">
        <v>23</v>
      </c>
      <c r="L356" s="96">
        <v>1</v>
      </c>
      <c r="M356" s="147">
        <f>INDEX('Fixed inputs'!$G$8:$G$59,MATCH(C356,'Fixed inputs'!$D$8:$D$59,0))</f>
        <v>45748</v>
      </c>
      <c r="N356" s="147"/>
      <c r="O356" s="94" t="s">
        <v>24</v>
      </c>
      <c r="P356" s="94" t="s">
        <v>117</v>
      </c>
      <c r="Q356" s="94"/>
      <c r="R356" s="97" t="str">
        <f t="shared" si="37"/>
        <v>Quarterly Fuel Prices_2021_Update</v>
      </c>
    </row>
    <row r="357" spans="1:18" x14ac:dyDescent="0.6">
      <c r="A357" s="90" t="str">
        <f>'Fuel adder inputs and calcs'!C354</f>
        <v>Gasoil</v>
      </c>
      <c r="B357" s="90" t="str">
        <f>'Fuel adder inputs and calcs'!D354</f>
        <v>NI</v>
      </c>
      <c r="C357" s="90" t="str">
        <f>'Fuel adder inputs and calcs'!E354&amp;'Fuel adder inputs and calcs'!F354</f>
        <v>2025Q3</v>
      </c>
      <c r="D357" s="90" t="str">
        <f>B357&amp;" "&amp;INDEX('Fixed inputs'!$D$76:$D$79,MATCH(A357,rngFuels,0))</f>
        <v>NI Distillate</v>
      </c>
      <c r="E357" s="63"/>
      <c r="G357" s="94" t="str">
        <f t="shared" si="36"/>
        <v>NI Distillate</v>
      </c>
      <c r="H357" s="94" t="s">
        <v>22</v>
      </c>
      <c r="I357" s="95">
        <f ca="1">INDEX(rngFuelPricesDeterministic,MATCH($C357,'Commodity inputs and calcs'!$M$26:$M$77,0),MATCH($A357,'Commodity inputs and calcs'!$N$25:$Q$25,0))+'Fuel adder inputs and calcs'!Q354</f>
        <v>13.734385431496989</v>
      </c>
      <c r="J357" s="95"/>
      <c r="K357" s="94" t="s">
        <v>23</v>
      </c>
      <c r="L357" s="96">
        <v>1</v>
      </c>
      <c r="M357" s="147">
        <f>INDEX('Fixed inputs'!$G$8:$G$59,MATCH(C357,'Fixed inputs'!$D$8:$D$59,0))</f>
        <v>45839</v>
      </c>
      <c r="N357" s="147"/>
      <c r="O357" s="94" t="s">
        <v>24</v>
      </c>
      <c r="P357" s="94" t="s">
        <v>117</v>
      </c>
      <c r="Q357" s="94"/>
      <c r="R357" s="97" t="str">
        <f t="shared" si="37"/>
        <v>Quarterly Fuel Prices_2021_Update</v>
      </c>
    </row>
    <row r="358" spans="1:18" x14ac:dyDescent="0.6">
      <c r="A358" s="90" t="str">
        <f>'Fuel adder inputs and calcs'!C355</f>
        <v>Gasoil</v>
      </c>
      <c r="B358" s="90" t="str">
        <f>'Fuel adder inputs and calcs'!D355</f>
        <v>NI</v>
      </c>
      <c r="C358" s="90" t="str">
        <f>'Fuel adder inputs and calcs'!E355&amp;'Fuel adder inputs and calcs'!F355</f>
        <v>2025Q4</v>
      </c>
      <c r="D358" s="90" t="str">
        <f>B358&amp;" "&amp;INDEX('Fixed inputs'!$D$76:$D$79,MATCH(A358,rngFuels,0))</f>
        <v>NI Distillate</v>
      </c>
      <c r="E358" s="63"/>
      <c r="G358" s="94" t="str">
        <f t="shared" si="36"/>
        <v>NI Distillate</v>
      </c>
      <c r="H358" s="94" t="s">
        <v>22</v>
      </c>
      <c r="I358" s="95">
        <f ca="1">INDEX(rngFuelPricesDeterministic,MATCH($C358,'Commodity inputs and calcs'!$M$26:$M$77,0),MATCH($A358,'Commodity inputs and calcs'!$N$25:$Q$25,0))+'Fuel adder inputs and calcs'!Q355</f>
        <v>13.754494341352768</v>
      </c>
      <c r="J358" s="95"/>
      <c r="K358" s="94" t="s">
        <v>23</v>
      </c>
      <c r="L358" s="96">
        <v>1</v>
      </c>
      <c r="M358" s="147">
        <f>INDEX('Fixed inputs'!$G$8:$G$59,MATCH(C358,'Fixed inputs'!$D$8:$D$59,0))</f>
        <v>45931</v>
      </c>
      <c r="N358" s="147"/>
      <c r="O358" s="94" t="s">
        <v>24</v>
      </c>
      <c r="P358" s="94" t="s">
        <v>117</v>
      </c>
      <c r="Q358" s="94"/>
      <c r="R358" s="97" t="str">
        <f t="shared" si="37"/>
        <v>Quarterly Fuel Prices_2021_Update</v>
      </c>
    </row>
    <row r="359" spans="1:18" x14ac:dyDescent="0.6">
      <c r="A359" s="90" t="str">
        <f>'Fuel adder inputs and calcs'!C356</f>
        <v>Gasoil</v>
      </c>
      <c r="B359" s="90" t="str">
        <f>'Fuel adder inputs and calcs'!D356</f>
        <v>NI</v>
      </c>
      <c r="C359" s="90" t="str">
        <f>'Fuel adder inputs and calcs'!E356&amp;'Fuel adder inputs and calcs'!F356</f>
        <v>2026Q1</v>
      </c>
      <c r="D359" s="90" t="str">
        <f>B359&amp;" "&amp;INDEX('Fixed inputs'!$D$76:$D$79,MATCH(A359,rngFuels,0))</f>
        <v>NI Distillate</v>
      </c>
      <c r="E359" s="63"/>
      <c r="G359" s="94" t="str">
        <f t="shared" si="36"/>
        <v>NI Distillate</v>
      </c>
      <c r="H359" s="94" t="s">
        <v>22</v>
      </c>
      <c r="I359" s="95">
        <f ca="1">INDEX(rngFuelPricesDeterministic,MATCH($C359,'Commodity inputs and calcs'!$M$26:$M$77,0),MATCH($A359,'Commodity inputs and calcs'!$N$25:$Q$25,0))+'Fuel adder inputs and calcs'!Q356</f>
        <v>13.754494341352768</v>
      </c>
      <c r="J359" s="95"/>
      <c r="K359" s="94" t="s">
        <v>23</v>
      </c>
      <c r="L359" s="96">
        <v>1</v>
      </c>
      <c r="M359" s="147">
        <f>INDEX('Fixed inputs'!$G$8:$G$59,MATCH(C359,'Fixed inputs'!$D$8:$D$59,0))</f>
        <v>46023</v>
      </c>
      <c r="N359" s="147"/>
      <c r="O359" s="94" t="s">
        <v>24</v>
      </c>
      <c r="P359" s="94" t="s">
        <v>117</v>
      </c>
      <c r="Q359" s="94"/>
      <c r="R359" s="97" t="str">
        <f t="shared" si="37"/>
        <v>Quarterly Fuel Prices_2021_Update</v>
      </c>
    </row>
    <row r="360" spans="1:18" x14ac:dyDescent="0.6">
      <c r="A360" s="90" t="str">
        <f>'Fuel adder inputs and calcs'!C357</f>
        <v>Gasoil</v>
      </c>
      <c r="B360" s="90" t="str">
        <f>'Fuel adder inputs and calcs'!D357</f>
        <v>NI</v>
      </c>
      <c r="C360" s="90" t="str">
        <f>'Fuel adder inputs and calcs'!E357&amp;'Fuel adder inputs and calcs'!F357</f>
        <v>2026Q2</v>
      </c>
      <c r="D360" s="90" t="str">
        <f>B360&amp;" "&amp;INDEX('Fixed inputs'!$D$76:$D$79,MATCH(A360,rngFuels,0))</f>
        <v>NI Distillate</v>
      </c>
      <c r="E360" s="63"/>
      <c r="G360" s="94" t="str">
        <f t="shared" si="36"/>
        <v>NI Distillate</v>
      </c>
      <c r="H360" s="94" t="s">
        <v>22</v>
      </c>
      <c r="I360" s="95">
        <f ca="1">INDEX(rngFuelPricesDeterministic,MATCH($C360,'Commodity inputs and calcs'!$M$26:$M$77,0),MATCH($A360,'Commodity inputs and calcs'!$N$25:$Q$25,0))+'Fuel adder inputs and calcs'!Q357</f>
        <v>13.754494341352768</v>
      </c>
      <c r="J360" s="95"/>
      <c r="K360" s="94" t="s">
        <v>23</v>
      </c>
      <c r="L360" s="96">
        <v>1</v>
      </c>
      <c r="M360" s="147">
        <f>INDEX('Fixed inputs'!$G$8:$G$59,MATCH(C360,'Fixed inputs'!$D$8:$D$59,0))</f>
        <v>46113</v>
      </c>
      <c r="N360" s="147"/>
      <c r="O360" s="94" t="s">
        <v>24</v>
      </c>
      <c r="P360" s="94" t="s">
        <v>117</v>
      </c>
      <c r="Q360" s="94"/>
      <c r="R360" s="97" t="str">
        <f t="shared" si="37"/>
        <v>Quarterly Fuel Prices_2021_Update</v>
      </c>
    </row>
    <row r="361" spans="1:18" x14ac:dyDescent="0.6">
      <c r="A361" s="90" t="str">
        <f>'Fuel adder inputs and calcs'!C358</f>
        <v>Gasoil</v>
      </c>
      <c r="B361" s="90" t="str">
        <f>'Fuel adder inputs and calcs'!D358</f>
        <v>NI</v>
      </c>
      <c r="C361" s="90" t="str">
        <f>'Fuel adder inputs and calcs'!E358&amp;'Fuel adder inputs and calcs'!F358</f>
        <v>2026Q3</v>
      </c>
      <c r="D361" s="90" t="str">
        <f>B361&amp;" "&amp;INDEX('Fixed inputs'!$D$76:$D$79,MATCH(A361,rngFuels,0))</f>
        <v>NI Distillate</v>
      </c>
      <c r="E361" s="63"/>
      <c r="G361" s="94" t="str">
        <f t="shared" si="36"/>
        <v>NI Distillate</v>
      </c>
      <c r="H361" s="94" t="s">
        <v>22</v>
      </c>
      <c r="I361" s="95">
        <f ca="1">INDEX(rngFuelPricesDeterministic,MATCH($C361,'Commodity inputs and calcs'!$M$26:$M$77,0),MATCH($A361,'Commodity inputs and calcs'!$N$25:$Q$25,0))+'Fuel adder inputs and calcs'!Q358</f>
        <v>13.754494341352768</v>
      </c>
      <c r="J361" s="95"/>
      <c r="K361" s="94" t="s">
        <v>23</v>
      </c>
      <c r="L361" s="96">
        <v>1</v>
      </c>
      <c r="M361" s="147">
        <f>INDEX('Fixed inputs'!$G$8:$G$59,MATCH(C361,'Fixed inputs'!$D$8:$D$59,0))</f>
        <v>46204</v>
      </c>
      <c r="N361" s="147"/>
      <c r="O361" s="94" t="s">
        <v>24</v>
      </c>
      <c r="P361" s="94" t="s">
        <v>117</v>
      </c>
      <c r="Q361" s="94"/>
      <c r="R361" s="97" t="str">
        <f t="shared" si="37"/>
        <v>Quarterly Fuel Prices_2021_Update</v>
      </c>
    </row>
    <row r="362" spans="1:18" x14ac:dyDescent="0.6">
      <c r="A362" s="90" t="str">
        <f>'Fuel adder inputs and calcs'!C359</f>
        <v>Gasoil</v>
      </c>
      <c r="B362" s="90" t="str">
        <f>'Fuel adder inputs and calcs'!D359</f>
        <v>NI</v>
      </c>
      <c r="C362" s="90" t="str">
        <f>'Fuel adder inputs and calcs'!E359&amp;'Fuel adder inputs and calcs'!F359</f>
        <v>2026Q4</v>
      </c>
      <c r="D362" s="90" t="str">
        <f>B362&amp;" "&amp;INDEX('Fixed inputs'!$D$76:$D$79,MATCH(A362,rngFuels,0))</f>
        <v>NI Distillate</v>
      </c>
      <c r="E362" s="63"/>
      <c r="G362" s="94" t="str">
        <f t="shared" si="36"/>
        <v>NI Distillate</v>
      </c>
      <c r="H362" s="94" t="s">
        <v>22</v>
      </c>
      <c r="I362" s="95">
        <f ca="1">INDEX(rngFuelPricesDeterministic,MATCH($C362,'Commodity inputs and calcs'!$M$26:$M$77,0),MATCH($A362,'Commodity inputs and calcs'!$N$25:$Q$25,0))+'Fuel adder inputs and calcs'!Q359</f>
        <v>13.754494341352768</v>
      </c>
      <c r="J362" s="95"/>
      <c r="K362" s="94" t="s">
        <v>23</v>
      </c>
      <c r="L362" s="96">
        <v>1</v>
      </c>
      <c r="M362" s="147">
        <f>INDEX('Fixed inputs'!$G$8:$G$59,MATCH(C362,'Fixed inputs'!$D$8:$D$59,0))</f>
        <v>46296</v>
      </c>
      <c r="N362" s="147"/>
      <c r="O362" s="94" t="s">
        <v>24</v>
      </c>
      <c r="P362" s="94" t="s">
        <v>117</v>
      </c>
      <c r="Q362" s="94"/>
      <c r="R362" s="97" t="str">
        <f t="shared" si="37"/>
        <v>Quarterly Fuel Prices_2021_Update</v>
      </c>
    </row>
    <row r="363" spans="1:18" x14ac:dyDescent="0.6">
      <c r="A363" s="90" t="str">
        <f>'Fuel adder inputs and calcs'!C360</f>
        <v>Gasoil</v>
      </c>
      <c r="B363" s="90" t="str">
        <f>'Fuel adder inputs and calcs'!D360</f>
        <v>NI</v>
      </c>
      <c r="C363" s="90" t="str">
        <f>'Fuel adder inputs and calcs'!E360&amp;'Fuel adder inputs and calcs'!F360</f>
        <v>2027Q1</v>
      </c>
      <c r="D363" s="90" t="str">
        <f>B363&amp;" "&amp;INDEX('Fixed inputs'!$D$76:$D$79,MATCH(A363,rngFuels,0))</f>
        <v>NI Distillate</v>
      </c>
      <c r="E363" s="63"/>
      <c r="G363" s="94" t="str">
        <f t="shared" si="36"/>
        <v>NI Distillate</v>
      </c>
      <c r="H363" s="94" t="s">
        <v>22</v>
      </c>
      <c r="I363" s="95">
        <f ca="1">INDEX(rngFuelPricesDeterministic,MATCH($C363,'Commodity inputs and calcs'!$M$26:$M$77,0),MATCH($A363,'Commodity inputs and calcs'!$N$25:$Q$25,0))+'Fuel adder inputs and calcs'!Q360</f>
        <v>13.754494341352768</v>
      </c>
      <c r="J363" s="95"/>
      <c r="K363" s="94" t="s">
        <v>23</v>
      </c>
      <c r="L363" s="96">
        <v>1</v>
      </c>
      <c r="M363" s="147">
        <f>INDEX('Fixed inputs'!$G$8:$G$59,MATCH(C363,'Fixed inputs'!$D$8:$D$59,0))</f>
        <v>46388</v>
      </c>
      <c r="N363" s="147"/>
      <c r="O363" s="94" t="s">
        <v>24</v>
      </c>
      <c r="P363" s="94" t="s">
        <v>117</v>
      </c>
      <c r="Q363" s="94"/>
      <c r="R363" s="97" t="str">
        <f t="shared" si="37"/>
        <v>Quarterly Fuel Prices_2021_Update</v>
      </c>
    </row>
    <row r="364" spans="1:18" x14ac:dyDescent="0.6">
      <c r="A364" s="90" t="str">
        <f>'Fuel adder inputs and calcs'!C361</f>
        <v>Gasoil</v>
      </c>
      <c r="B364" s="90" t="str">
        <f>'Fuel adder inputs and calcs'!D361</f>
        <v>NI</v>
      </c>
      <c r="C364" s="90" t="str">
        <f>'Fuel adder inputs and calcs'!E361&amp;'Fuel adder inputs and calcs'!F361</f>
        <v>2027Q2</v>
      </c>
      <c r="D364" s="90" t="str">
        <f>B364&amp;" "&amp;INDEX('Fixed inputs'!$D$76:$D$79,MATCH(A364,rngFuels,0))</f>
        <v>NI Distillate</v>
      </c>
      <c r="E364" s="63"/>
      <c r="G364" s="94" t="str">
        <f t="shared" si="36"/>
        <v>NI Distillate</v>
      </c>
      <c r="H364" s="94" t="s">
        <v>22</v>
      </c>
      <c r="I364" s="95">
        <f ca="1">INDEX(rngFuelPricesDeterministic,MATCH($C364,'Commodity inputs and calcs'!$M$26:$M$77,0),MATCH($A364,'Commodity inputs and calcs'!$N$25:$Q$25,0))+'Fuel adder inputs and calcs'!Q361</f>
        <v>13.754494341352768</v>
      </c>
      <c r="J364" s="95"/>
      <c r="K364" s="94" t="s">
        <v>23</v>
      </c>
      <c r="L364" s="96">
        <v>1</v>
      </c>
      <c r="M364" s="147">
        <f>INDEX('Fixed inputs'!$G$8:$G$59,MATCH(C364,'Fixed inputs'!$D$8:$D$59,0))</f>
        <v>46478</v>
      </c>
      <c r="N364" s="147"/>
      <c r="O364" s="94" t="s">
        <v>24</v>
      </c>
      <c r="P364" s="94" t="s">
        <v>117</v>
      </c>
      <c r="Q364" s="94"/>
      <c r="R364" s="97" t="str">
        <f t="shared" si="37"/>
        <v>Quarterly Fuel Prices_2021_Update</v>
      </c>
    </row>
    <row r="365" spans="1:18" x14ac:dyDescent="0.6">
      <c r="A365" s="90" t="str">
        <f>'Fuel adder inputs and calcs'!C362</f>
        <v>Gasoil</v>
      </c>
      <c r="B365" s="90" t="str">
        <f>'Fuel adder inputs and calcs'!D362</f>
        <v>NI</v>
      </c>
      <c r="C365" s="90" t="str">
        <f>'Fuel adder inputs and calcs'!E362&amp;'Fuel adder inputs and calcs'!F362</f>
        <v>2027Q3</v>
      </c>
      <c r="D365" s="90" t="str">
        <f>B365&amp;" "&amp;INDEX('Fixed inputs'!$D$76:$D$79,MATCH(A365,rngFuels,0))</f>
        <v>NI Distillate</v>
      </c>
      <c r="E365" s="63"/>
      <c r="G365" s="94" t="str">
        <f t="shared" si="36"/>
        <v>NI Distillate</v>
      </c>
      <c r="H365" s="94" t="s">
        <v>22</v>
      </c>
      <c r="I365" s="95">
        <f ca="1">INDEX(rngFuelPricesDeterministic,MATCH($C365,'Commodity inputs and calcs'!$M$26:$M$77,0),MATCH($A365,'Commodity inputs and calcs'!$N$25:$Q$25,0))+'Fuel adder inputs and calcs'!Q362</f>
        <v>13.754494341352768</v>
      </c>
      <c r="J365" s="95"/>
      <c r="K365" s="94" t="s">
        <v>23</v>
      </c>
      <c r="L365" s="96">
        <v>1</v>
      </c>
      <c r="M365" s="147">
        <f>INDEX('Fixed inputs'!$G$8:$G$59,MATCH(C365,'Fixed inputs'!$D$8:$D$59,0))</f>
        <v>46569</v>
      </c>
      <c r="N365" s="147"/>
      <c r="O365" s="94" t="s">
        <v>24</v>
      </c>
      <c r="P365" s="94" t="s">
        <v>117</v>
      </c>
      <c r="Q365" s="94"/>
      <c r="R365" s="97" t="str">
        <f t="shared" si="37"/>
        <v>Quarterly Fuel Prices_2021_Update</v>
      </c>
    </row>
    <row r="366" spans="1:18" x14ac:dyDescent="0.6">
      <c r="A366" s="90" t="str">
        <f>'Fuel adder inputs and calcs'!C363</f>
        <v>Gasoil</v>
      </c>
      <c r="B366" s="90" t="str">
        <f>'Fuel adder inputs and calcs'!D363</f>
        <v>NI</v>
      </c>
      <c r="C366" s="90" t="str">
        <f>'Fuel adder inputs and calcs'!E363&amp;'Fuel adder inputs and calcs'!F363</f>
        <v>2027Q4</v>
      </c>
      <c r="D366" s="90" t="str">
        <f>B366&amp;" "&amp;INDEX('Fixed inputs'!$D$76:$D$79,MATCH(A366,rngFuels,0))</f>
        <v>NI Distillate</v>
      </c>
      <c r="E366" s="63"/>
      <c r="G366" s="94" t="str">
        <f t="shared" si="36"/>
        <v>NI Distillate</v>
      </c>
      <c r="H366" s="94" t="s">
        <v>22</v>
      </c>
      <c r="I366" s="95">
        <f ca="1">INDEX(rngFuelPricesDeterministic,MATCH($C366,'Commodity inputs and calcs'!$M$26:$M$77,0),MATCH($A366,'Commodity inputs and calcs'!$N$25:$Q$25,0))+'Fuel adder inputs and calcs'!Q363</f>
        <v>13.754494341352768</v>
      </c>
      <c r="J366" s="95"/>
      <c r="K366" s="94" t="s">
        <v>23</v>
      </c>
      <c r="L366" s="96">
        <v>1</v>
      </c>
      <c r="M366" s="147">
        <f>INDEX('Fixed inputs'!$G$8:$G$59,MATCH(C366,'Fixed inputs'!$D$8:$D$59,0))</f>
        <v>46661</v>
      </c>
      <c r="N366" s="147"/>
      <c r="O366" s="94" t="s">
        <v>24</v>
      </c>
      <c r="P366" s="94" t="s">
        <v>117</v>
      </c>
      <c r="Q366" s="94"/>
      <c r="R366" s="97" t="str">
        <f t="shared" si="37"/>
        <v>Quarterly Fuel Prices_2021_Update</v>
      </c>
    </row>
    <row r="367" spans="1:18" x14ac:dyDescent="0.6">
      <c r="A367" s="90" t="str">
        <f>'Fuel adder inputs and calcs'!C364</f>
        <v>Gasoil</v>
      </c>
      <c r="B367" s="90" t="str">
        <f>'Fuel adder inputs and calcs'!D364</f>
        <v>NI</v>
      </c>
      <c r="C367" s="90" t="str">
        <f>'Fuel adder inputs and calcs'!E364&amp;'Fuel adder inputs and calcs'!F364</f>
        <v>2028Q1</v>
      </c>
      <c r="D367" s="90" t="str">
        <f>B367&amp;" "&amp;INDEX('Fixed inputs'!$D$76:$D$79,MATCH(A367,rngFuels,0))</f>
        <v>NI Distillate</v>
      </c>
      <c r="E367" s="63"/>
      <c r="G367" s="94" t="str">
        <f t="shared" si="36"/>
        <v>NI Distillate</v>
      </c>
      <c r="H367" s="94" t="s">
        <v>22</v>
      </c>
      <c r="I367" s="95">
        <f ca="1">INDEX(rngFuelPricesDeterministic,MATCH($C367,'Commodity inputs and calcs'!$M$26:$M$77,0),MATCH($A367,'Commodity inputs and calcs'!$N$25:$Q$25,0))+'Fuel adder inputs and calcs'!Q364</f>
        <v>13.754494341352768</v>
      </c>
      <c r="J367" s="95"/>
      <c r="K367" s="94" t="s">
        <v>23</v>
      </c>
      <c r="L367" s="96">
        <v>1</v>
      </c>
      <c r="M367" s="147">
        <f>INDEX('Fixed inputs'!$G$8:$G$59,MATCH(C367,'Fixed inputs'!$D$8:$D$59,0))</f>
        <v>46753</v>
      </c>
      <c r="N367" s="147"/>
      <c r="O367" s="94" t="s">
        <v>24</v>
      </c>
      <c r="P367" s="94" t="s">
        <v>117</v>
      </c>
      <c r="Q367" s="94"/>
      <c r="R367" s="97" t="str">
        <f t="shared" si="37"/>
        <v>Quarterly Fuel Prices_2021_Update</v>
      </c>
    </row>
    <row r="368" spans="1:18" x14ac:dyDescent="0.6">
      <c r="A368" s="90" t="str">
        <f>'Fuel adder inputs and calcs'!C365</f>
        <v>Gasoil</v>
      </c>
      <c r="B368" s="90" t="str">
        <f>'Fuel adder inputs and calcs'!D365</f>
        <v>NI</v>
      </c>
      <c r="C368" s="90" t="str">
        <f>'Fuel adder inputs and calcs'!E365&amp;'Fuel adder inputs and calcs'!F365</f>
        <v>2028Q2</v>
      </c>
      <c r="D368" s="90" t="str">
        <f>B368&amp;" "&amp;INDEX('Fixed inputs'!$D$76:$D$79,MATCH(A368,rngFuels,0))</f>
        <v>NI Distillate</v>
      </c>
      <c r="E368" s="63"/>
      <c r="G368" s="94" t="str">
        <f t="shared" si="36"/>
        <v>NI Distillate</v>
      </c>
      <c r="H368" s="94" t="s">
        <v>22</v>
      </c>
      <c r="I368" s="95">
        <f ca="1">INDEX(rngFuelPricesDeterministic,MATCH($C368,'Commodity inputs and calcs'!$M$26:$M$77,0),MATCH($A368,'Commodity inputs and calcs'!$N$25:$Q$25,0))+'Fuel adder inputs and calcs'!Q365</f>
        <v>13.754494341352768</v>
      </c>
      <c r="J368" s="95"/>
      <c r="K368" s="94" t="s">
        <v>23</v>
      </c>
      <c r="L368" s="96">
        <v>1</v>
      </c>
      <c r="M368" s="147">
        <f>INDEX('Fixed inputs'!$G$8:$G$59,MATCH(C368,'Fixed inputs'!$D$8:$D$59,0))</f>
        <v>46844</v>
      </c>
      <c r="N368" s="147"/>
      <c r="O368" s="94" t="s">
        <v>24</v>
      </c>
      <c r="P368" s="94" t="s">
        <v>117</v>
      </c>
      <c r="Q368" s="94"/>
      <c r="R368" s="97" t="str">
        <f t="shared" si="37"/>
        <v>Quarterly Fuel Prices_2021_Update</v>
      </c>
    </row>
    <row r="369" spans="1:18" x14ac:dyDescent="0.6">
      <c r="A369" s="90" t="str">
        <f>'Fuel adder inputs and calcs'!C366</f>
        <v>Gasoil</v>
      </c>
      <c r="B369" s="90" t="str">
        <f>'Fuel adder inputs and calcs'!D366</f>
        <v>NI</v>
      </c>
      <c r="C369" s="90" t="str">
        <f>'Fuel adder inputs and calcs'!E366&amp;'Fuel adder inputs and calcs'!F366</f>
        <v>2028Q3</v>
      </c>
      <c r="D369" s="90" t="str">
        <f>B369&amp;" "&amp;INDEX('Fixed inputs'!$D$76:$D$79,MATCH(A369,rngFuels,0))</f>
        <v>NI Distillate</v>
      </c>
      <c r="E369" s="63"/>
      <c r="G369" s="94" t="str">
        <f t="shared" si="36"/>
        <v>NI Distillate</v>
      </c>
      <c r="H369" s="94" t="s">
        <v>22</v>
      </c>
      <c r="I369" s="95">
        <f ca="1">INDEX(rngFuelPricesDeterministic,MATCH($C369,'Commodity inputs and calcs'!$M$26:$M$77,0),MATCH($A369,'Commodity inputs and calcs'!$N$25:$Q$25,0))+'Fuel adder inputs and calcs'!Q366</f>
        <v>13.754494341352768</v>
      </c>
      <c r="J369" s="95"/>
      <c r="K369" s="94" t="s">
        <v>23</v>
      </c>
      <c r="L369" s="96">
        <v>1</v>
      </c>
      <c r="M369" s="147">
        <f>INDEX('Fixed inputs'!$G$8:$G$59,MATCH(C369,'Fixed inputs'!$D$8:$D$59,0))</f>
        <v>46935</v>
      </c>
      <c r="N369" s="147"/>
      <c r="O369" s="94" t="s">
        <v>24</v>
      </c>
      <c r="P369" s="94" t="s">
        <v>117</v>
      </c>
      <c r="Q369" s="94"/>
      <c r="R369" s="97" t="str">
        <f t="shared" si="37"/>
        <v>Quarterly Fuel Prices_2021_Update</v>
      </c>
    </row>
    <row r="370" spans="1:18" x14ac:dyDescent="0.6">
      <c r="A370" s="90" t="str">
        <f>'Fuel adder inputs and calcs'!C367</f>
        <v>Gasoil</v>
      </c>
      <c r="B370" s="90" t="str">
        <f>'Fuel adder inputs and calcs'!D367</f>
        <v>NI</v>
      </c>
      <c r="C370" s="90" t="str">
        <f>'Fuel adder inputs and calcs'!E367&amp;'Fuel adder inputs and calcs'!F367</f>
        <v>2028Q4</v>
      </c>
      <c r="D370" s="90" t="str">
        <f>B370&amp;" "&amp;INDEX('Fixed inputs'!$D$76:$D$79,MATCH(A370,rngFuels,0))</f>
        <v>NI Distillate</v>
      </c>
      <c r="E370" s="63"/>
      <c r="G370" s="94" t="str">
        <f t="shared" si="36"/>
        <v>NI Distillate</v>
      </c>
      <c r="H370" s="94" t="s">
        <v>22</v>
      </c>
      <c r="I370" s="95">
        <f ca="1">INDEX(rngFuelPricesDeterministic,MATCH($C370,'Commodity inputs and calcs'!$M$26:$M$77,0),MATCH($A370,'Commodity inputs and calcs'!$N$25:$Q$25,0))+'Fuel adder inputs and calcs'!Q367</f>
        <v>13.754494341352768</v>
      </c>
      <c r="J370" s="95"/>
      <c r="K370" s="94" t="s">
        <v>23</v>
      </c>
      <c r="L370" s="96">
        <v>1</v>
      </c>
      <c r="M370" s="147">
        <f>INDEX('Fixed inputs'!$G$8:$G$59,MATCH(C370,'Fixed inputs'!$D$8:$D$59,0))</f>
        <v>47027</v>
      </c>
      <c r="N370" s="147"/>
      <c r="O370" s="94" t="s">
        <v>24</v>
      </c>
      <c r="P370" s="94" t="s">
        <v>117</v>
      </c>
      <c r="Q370" s="94"/>
      <c r="R370" s="97" t="str">
        <f t="shared" si="37"/>
        <v>Quarterly Fuel Prices_2021_Update</v>
      </c>
    </row>
    <row r="371" spans="1:18" x14ac:dyDescent="0.6">
      <c r="A371" s="90" t="str">
        <f>'Fuel adder inputs and calcs'!C368</f>
        <v>Gasoil</v>
      </c>
      <c r="B371" s="90" t="str">
        <f>'Fuel adder inputs and calcs'!D368</f>
        <v>NI</v>
      </c>
      <c r="C371" s="90" t="str">
        <f>'Fuel adder inputs and calcs'!E368&amp;'Fuel adder inputs and calcs'!F368</f>
        <v>2029Q1</v>
      </c>
      <c r="D371" s="90" t="str">
        <f>B371&amp;" "&amp;INDEX('Fixed inputs'!$D$76:$D$79,MATCH(A371,rngFuels,0))</f>
        <v>NI Distillate</v>
      </c>
      <c r="E371" s="63"/>
      <c r="G371" s="94" t="str">
        <f t="shared" si="36"/>
        <v>NI Distillate</v>
      </c>
      <c r="H371" s="94" t="s">
        <v>22</v>
      </c>
      <c r="I371" s="95">
        <f ca="1">INDEX(rngFuelPricesDeterministic,MATCH($C371,'Commodity inputs and calcs'!$M$26:$M$77,0),MATCH($A371,'Commodity inputs and calcs'!$N$25:$Q$25,0))+'Fuel adder inputs and calcs'!Q368</f>
        <v>13.754494341352768</v>
      </c>
      <c r="J371" s="95"/>
      <c r="K371" s="94" t="s">
        <v>23</v>
      </c>
      <c r="L371" s="96">
        <v>1</v>
      </c>
      <c r="M371" s="147">
        <f>INDEX('Fixed inputs'!$G$8:$G$59,MATCH(C371,'Fixed inputs'!$D$8:$D$59,0))</f>
        <v>47119</v>
      </c>
      <c r="N371" s="147"/>
      <c r="O371" s="94" t="s">
        <v>24</v>
      </c>
      <c r="P371" s="94" t="s">
        <v>117</v>
      </c>
      <c r="Q371" s="94"/>
      <c r="R371" s="97" t="str">
        <f t="shared" si="37"/>
        <v>Quarterly Fuel Prices_2021_Update</v>
      </c>
    </row>
    <row r="372" spans="1:18" x14ac:dyDescent="0.6">
      <c r="A372" s="90" t="str">
        <f>'Fuel adder inputs and calcs'!C369</f>
        <v>Gasoil</v>
      </c>
      <c r="B372" s="90" t="str">
        <f>'Fuel adder inputs and calcs'!D369</f>
        <v>NI</v>
      </c>
      <c r="C372" s="90" t="str">
        <f>'Fuel adder inputs and calcs'!E369&amp;'Fuel adder inputs and calcs'!F369</f>
        <v>2029Q2</v>
      </c>
      <c r="D372" s="90" t="str">
        <f>B372&amp;" "&amp;INDEX('Fixed inputs'!$D$76:$D$79,MATCH(A372,rngFuels,0))</f>
        <v>NI Distillate</v>
      </c>
      <c r="E372" s="63"/>
      <c r="G372" s="94" t="str">
        <f t="shared" si="36"/>
        <v>NI Distillate</v>
      </c>
      <c r="H372" s="94" t="s">
        <v>22</v>
      </c>
      <c r="I372" s="95">
        <f ca="1">INDEX(rngFuelPricesDeterministic,MATCH($C372,'Commodity inputs and calcs'!$M$26:$M$77,0),MATCH($A372,'Commodity inputs and calcs'!$N$25:$Q$25,0))+'Fuel adder inputs and calcs'!Q369</f>
        <v>13.754494341352768</v>
      </c>
      <c r="J372" s="95"/>
      <c r="K372" s="94" t="s">
        <v>23</v>
      </c>
      <c r="L372" s="96">
        <v>1</v>
      </c>
      <c r="M372" s="147">
        <f>INDEX('Fixed inputs'!$G$8:$G$59,MATCH(C372,'Fixed inputs'!$D$8:$D$59,0))</f>
        <v>47209</v>
      </c>
      <c r="N372" s="147"/>
      <c r="O372" s="94" t="s">
        <v>24</v>
      </c>
      <c r="P372" s="94" t="s">
        <v>117</v>
      </c>
      <c r="Q372" s="94"/>
      <c r="R372" s="97" t="str">
        <f t="shared" si="37"/>
        <v>Quarterly Fuel Prices_2021_Update</v>
      </c>
    </row>
    <row r="373" spans="1:18" x14ac:dyDescent="0.6">
      <c r="A373" s="90" t="str">
        <f>'Fuel adder inputs and calcs'!C370</f>
        <v>Gasoil</v>
      </c>
      <c r="B373" s="90" t="str">
        <f>'Fuel adder inputs and calcs'!D370</f>
        <v>NI</v>
      </c>
      <c r="C373" s="90" t="str">
        <f>'Fuel adder inputs and calcs'!E370&amp;'Fuel adder inputs and calcs'!F370</f>
        <v>2029Q3</v>
      </c>
      <c r="D373" s="90" t="str">
        <f>B373&amp;" "&amp;INDEX('Fixed inputs'!$D$76:$D$79,MATCH(A373,rngFuels,0))</f>
        <v>NI Distillate</v>
      </c>
      <c r="E373" s="63"/>
      <c r="G373" s="94" t="str">
        <f t="shared" si="36"/>
        <v>NI Distillate</v>
      </c>
      <c r="H373" s="94" t="s">
        <v>22</v>
      </c>
      <c r="I373" s="95">
        <f ca="1">INDEX(rngFuelPricesDeterministic,MATCH($C373,'Commodity inputs and calcs'!$M$26:$M$77,0),MATCH($A373,'Commodity inputs and calcs'!$N$25:$Q$25,0))+'Fuel adder inputs and calcs'!Q370</f>
        <v>13.754494341352768</v>
      </c>
      <c r="J373" s="95"/>
      <c r="K373" s="94" t="s">
        <v>23</v>
      </c>
      <c r="L373" s="96">
        <v>1</v>
      </c>
      <c r="M373" s="147">
        <f>INDEX('Fixed inputs'!$G$8:$G$59,MATCH(C373,'Fixed inputs'!$D$8:$D$59,0))</f>
        <v>47300</v>
      </c>
      <c r="N373" s="147"/>
      <c r="O373" s="94" t="s">
        <v>24</v>
      </c>
      <c r="P373" s="94" t="s">
        <v>117</v>
      </c>
      <c r="Q373" s="94"/>
      <c r="R373" s="97" t="str">
        <f t="shared" si="37"/>
        <v>Quarterly Fuel Prices_2021_Update</v>
      </c>
    </row>
    <row r="374" spans="1:18" x14ac:dyDescent="0.6">
      <c r="A374" s="90" t="str">
        <f>'Fuel adder inputs and calcs'!C371</f>
        <v>Gasoil</v>
      </c>
      <c r="B374" s="90" t="str">
        <f>'Fuel adder inputs and calcs'!D371</f>
        <v>NI</v>
      </c>
      <c r="C374" s="90" t="str">
        <f>'Fuel adder inputs and calcs'!E371&amp;'Fuel adder inputs and calcs'!F371</f>
        <v>2029Q4</v>
      </c>
      <c r="D374" s="90" t="str">
        <f>B374&amp;" "&amp;INDEX('Fixed inputs'!$D$76:$D$79,MATCH(A374,rngFuels,0))</f>
        <v>NI Distillate</v>
      </c>
      <c r="E374" s="63"/>
      <c r="G374" s="94" t="str">
        <f t="shared" si="36"/>
        <v>NI Distillate</v>
      </c>
      <c r="H374" s="94" t="s">
        <v>22</v>
      </c>
      <c r="I374" s="95">
        <f ca="1">INDEX(rngFuelPricesDeterministic,MATCH($C374,'Commodity inputs and calcs'!$M$26:$M$77,0),MATCH($A374,'Commodity inputs and calcs'!$N$25:$Q$25,0))+'Fuel adder inputs and calcs'!Q371</f>
        <v>13.754494341352768</v>
      </c>
      <c r="J374" s="95"/>
      <c r="K374" s="94" t="s">
        <v>23</v>
      </c>
      <c r="L374" s="96">
        <v>1</v>
      </c>
      <c r="M374" s="147">
        <f>INDEX('Fixed inputs'!$G$8:$G$59,MATCH(C374,'Fixed inputs'!$D$8:$D$59,0))</f>
        <v>47392</v>
      </c>
      <c r="N374" s="147"/>
      <c r="O374" s="94" t="s">
        <v>24</v>
      </c>
      <c r="P374" s="94" t="s">
        <v>117</v>
      </c>
      <c r="Q374" s="94"/>
      <c r="R374" s="97" t="str">
        <f t="shared" si="37"/>
        <v>Quarterly Fuel Prices_2021_Update</v>
      </c>
    </row>
    <row r="375" spans="1:18" x14ac:dyDescent="0.6">
      <c r="A375" s="90" t="str">
        <f>'Fuel adder inputs and calcs'!C372</f>
        <v>LSFO</v>
      </c>
      <c r="B375" s="90" t="str">
        <f>'Fuel adder inputs and calcs'!D372</f>
        <v>ROI</v>
      </c>
      <c r="C375" s="90" t="str">
        <f>'Fuel adder inputs and calcs'!E372&amp;'Fuel adder inputs and calcs'!F372</f>
        <v>2017Q1</v>
      </c>
      <c r="D375" s="90" t="str">
        <f>B375&amp;" "&amp;INDEX('Fixed inputs'!$D$76:$D$79,MATCH(A375,rngFuels,0))</f>
        <v>ROI Oil</v>
      </c>
      <c r="E375" s="63"/>
      <c r="G375" s="94" t="str">
        <f t="shared" ref="G375:G381" si="38">D375</f>
        <v>ROI Oil</v>
      </c>
      <c r="H375" s="94" t="s">
        <v>22</v>
      </c>
      <c r="I375" s="95">
        <f ca="1">INDEX(rngFuelPricesDeterministic,MATCH($C375,'Commodity inputs and calcs'!$M$26:$M$77,0),MATCH($A375,'Commodity inputs and calcs'!$N$25:$Q$25,0))+'Fuel adder inputs and calcs'!Q372</f>
        <v>10.553852703277991</v>
      </c>
      <c r="J375" s="95"/>
      <c r="K375" s="94" t="s">
        <v>23</v>
      </c>
      <c r="L375" s="96">
        <v>1</v>
      </c>
      <c r="M375" s="147">
        <f>INDEX('Fixed inputs'!$G$8:$G$59,MATCH(C375,'Fixed inputs'!$D$8:$D$59,0))</f>
        <v>42736</v>
      </c>
      <c r="N375" s="147"/>
      <c r="O375" s="94" t="s">
        <v>24</v>
      </c>
      <c r="P375" s="94" t="s">
        <v>117</v>
      </c>
      <c r="Q375" s="94"/>
      <c r="R375" s="97" t="str">
        <f t="shared" si="2"/>
        <v>Quarterly Fuel Prices_2021_Update</v>
      </c>
    </row>
    <row r="376" spans="1:18" x14ac:dyDescent="0.6">
      <c r="A376" s="90" t="str">
        <f>'Fuel adder inputs and calcs'!C373</f>
        <v>LSFO</v>
      </c>
      <c r="B376" s="90" t="str">
        <f>'Fuel adder inputs and calcs'!D373</f>
        <v>ROI</v>
      </c>
      <c r="C376" s="90" t="str">
        <f>'Fuel adder inputs and calcs'!E373&amp;'Fuel adder inputs and calcs'!F373</f>
        <v>2017Q2</v>
      </c>
      <c r="D376" s="90" t="str">
        <f>B376&amp;" "&amp;INDEX('Fixed inputs'!$D$76:$D$79,MATCH(A376,rngFuels,0))</f>
        <v>ROI Oil</v>
      </c>
      <c r="E376" s="63"/>
      <c r="G376" s="94" t="str">
        <f t="shared" si="38"/>
        <v>ROI Oil</v>
      </c>
      <c r="H376" s="94" t="s">
        <v>22</v>
      </c>
      <c r="I376" s="95">
        <f ca="1">INDEX(rngFuelPricesDeterministic,MATCH($C376,'Commodity inputs and calcs'!$M$26:$M$77,0),MATCH($A376,'Commodity inputs and calcs'!$N$25:$Q$25,0))+'Fuel adder inputs and calcs'!Q373</f>
        <v>10.553852703277991</v>
      </c>
      <c r="J376" s="95"/>
      <c r="K376" s="94" t="s">
        <v>23</v>
      </c>
      <c r="L376" s="96">
        <v>1</v>
      </c>
      <c r="M376" s="147">
        <f>INDEX('Fixed inputs'!$G$8:$G$59,MATCH(C376,'Fixed inputs'!$D$8:$D$59,0))</f>
        <v>42826</v>
      </c>
      <c r="N376" s="147"/>
      <c r="O376" s="94" t="s">
        <v>24</v>
      </c>
      <c r="P376" s="94" t="s">
        <v>117</v>
      </c>
      <c r="Q376" s="94"/>
      <c r="R376" s="97" t="str">
        <f t="shared" si="2"/>
        <v>Quarterly Fuel Prices_2021_Update</v>
      </c>
    </row>
    <row r="377" spans="1:18" x14ac:dyDescent="0.6">
      <c r="A377" s="90" t="str">
        <f>'Fuel adder inputs and calcs'!C374</f>
        <v>LSFO</v>
      </c>
      <c r="B377" s="90" t="str">
        <f>'Fuel adder inputs and calcs'!D374</f>
        <v>ROI</v>
      </c>
      <c r="C377" s="90" t="str">
        <f>'Fuel adder inputs and calcs'!E374&amp;'Fuel adder inputs and calcs'!F374</f>
        <v>2017Q3</v>
      </c>
      <c r="D377" s="90" t="str">
        <f>B377&amp;" "&amp;INDEX('Fixed inputs'!$D$76:$D$79,MATCH(A377,rngFuels,0))</f>
        <v>ROI Oil</v>
      </c>
      <c r="E377" s="63"/>
      <c r="G377" s="94" t="str">
        <f t="shared" si="38"/>
        <v>ROI Oil</v>
      </c>
      <c r="H377" s="94" t="s">
        <v>22</v>
      </c>
      <c r="I377" s="95">
        <f ca="1">INDEX(rngFuelPricesDeterministic,MATCH($C377,'Commodity inputs and calcs'!$M$26:$M$77,0),MATCH($A377,'Commodity inputs and calcs'!$N$25:$Q$25,0))+'Fuel adder inputs and calcs'!Q374</f>
        <v>10.553852703277991</v>
      </c>
      <c r="J377" s="95"/>
      <c r="K377" s="94" t="s">
        <v>23</v>
      </c>
      <c r="L377" s="96">
        <v>1</v>
      </c>
      <c r="M377" s="147">
        <f>INDEX('Fixed inputs'!$G$8:$G$59,MATCH(C377,'Fixed inputs'!$D$8:$D$59,0))</f>
        <v>42917</v>
      </c>
      <c r="N377" s="147"/>
      <c r="O377" s="94" t="s">
        <v>24</v>
      </c>
      <c r="P377" s="94" t="s">
        <v>117</v>
      </c>
      <c r="Q377" s="94"/>
      <c r="R377" s="97" t="str">
        <f t="shared" si="2"/>
        <v>Quarterly Fuel Prices_2021_Update</v>
      </c>
    </row>
    <row r="378" spans="1:18" x14ac:dyDescent="0.6">
      <c r="A378" s="90" t="str">
        <f>'Fuel adder inputs and calcs'!C375</f>
        <v>LSFO</v>
      </c>
      <c r="B378" s="90" t="str">
        <f>'Fuel adder inputs and calcs'!D375</f>
        <v>ROI</v>
      </c>
      <c r="C378" s="90" t="str">
        <f>'Fuel adder inputs and calcs'!E375&amp;'Fuel adder inputs and calcs'!F375</f>
        <v>2017Q4</v>
      </c>
      <c r="D378" s="90" t="str">
        <f>B378&amp;" "&amp;INDEX('Fixed inputs'!$D$76:$D$79,MATCH(A378,rngFuels,0))</f>
        <v>ROI Oil</v>
      </c>
      <c r="E378" s="63"/>
      <c r="G378" s="94" t="str">
        <f t="shared" si="38"/>
        <v>ROI Oil</v>
      </c>
      <c r="H378" s="94" t="s">
        <v>22</v>
      </c>
      <c r="I378" s="95">
        <f ca="1">INDEX(rngFuelPricesDeterministic,MATCH($C378,'Commodity inputs and calcs'!$M$26:$M$77,0),MATCH($A378,'Commodity inputs and calcs'!$N$25:$Q$25,0))+'Fuel adder inputs and calcs'!Q375</f>
        <v>10.553852703277991</v>
      </c>
      <c r="J378" s="95"/>
      <c r="K378" s="94" t="s">
        <v>23</v>
      </c>
      <c r="L378" s="96">
        <v>1</v>
      </c>
      <c r="M378" s="147">
        <f>INDEX('Fixed inputs'!$G$8:$G$59,MATCH(C378,'Fixed inputs'!$D$8:$D$59,0))</f>
        <v>43009</v>
      </c>
      <c r="N378" s="147"/>
      <c r="O378" s="94" t="s">
        <v>24</v>
      </c>
      <c r="P378" s="94" t="s">
        <v>117</v>
      </c>
      <c r="Q378" s="94"/>
      <c r="R378" s="97" t="str">
        <f t="shared" si="2"/>
        <v>Quarterly Fuel Prices_2021_Update</v>
      </c>
    </row>
    <row r="379" spans="1:18" x14ac:dyDescent="0.6">
      <c r="A379" s="90" t="str">
        <f>'Fuel adder inputs and calcs'!C376</f>
        <v>LSFO</v>
      </c>
      <c r="B379" s="90" t="str">
        <f>'Fuel adder inputs and calcs'!D376</f>
        <v>ROI</v>
      </c>
      <c r="C379" s="90" t="str">
        <f>'Fuel adder inputs and calcs'!E376&amp;'Fuel adder inputs and calcs'!F376</f>
        <v>2018Q1</v>
      </c>
      <c r="D379" s="90" t="str">
        <f>B379&amp;" "&amp;INDEX('Fixed inputs'!$D$76:$D$79,MATCH(A379,rngFuels,0))</f>
        <v>ROI Oil</v>
      </c>
      <c r="E379" s="63"/>
      <c r="G379" s="94" t="str">
        <f t="shared" si="38"/>
        <v>ROI Oil</v>
      </c>
      <c r="H379" s="94" t="s">
        <v>22</v>
      </c>
      <c r="I379" s="95">
        <f ca="1">INDEX(rngFuelPricesDeterministic,MATCH($C379,'Commodity inputs and calcs'!$M$26:$M$77,0),MATCH($A379,'Commodity inputs and calcs'!$N$25:$Q$25,0))+'Fuel adder inputs and calcs'!Q376</f>
        <v>10.553852703277991</v>
      </c>
      <c r="J379" s="95"/>
      <c r="K379" s="94" t="s">
        <v>23</v>
      </c>
      <c r="L379" s="96">
        <v>1</v>
      </c>
      <c r="M379" s="147">
        <f>INDEX('Fixed inputs'!$G$8:$G$59,MATCH(C379,'Fixed inputs'!$D$8:$D$59,0))</f>
        <v>43101</v>
      </c>
      <c r="N379" s="147"/>
      <c r="O379" s="94" t="s">
        <v>24</v>
      </c>
      <c r="P379" s="94" t="s">
        <v>117</v>
      </c>
      <c r="Q379" s="94"/>
      <c r="R379" s="97" t="str">
        <f t="shared" si="2"/>
        <v>Quarterly Fuel Prices_2021_Update</v>
      </c>
    </row>
    <row r="380" spans="1:18" x14ac:dyDescent="0.6">
      <c r="A380" s="90" t="str">
        <f>'Fuel adder inputs and calcs'!C377</f>
        <v>LSFO</v>
      </c>
      <c r="B380" s="90" t="str">
        <f>'Fuel adder inputs and calcs'!D377</f>
        <v>ROI</v>
      </c>
      <c r="C380" s="90" t="str">
        <f>'Fuel adder inputs and calcs'!E377&amp;'Fuel adder inputs and calcs'!F377</f>
        <v>2018Q2</v>
      </c>
      <c r="D380" s="90" t="str">
        <f>B380&amp;" "&amp;INDEX('Fixed inputs'!$D$76:$D$79,MATCH(A380,rngFuels,0))</f>
        <v>ROI Oil</v>
      </c>
      <c r="E380" s="63"/>
      <c r="G380" s="94" t="str">
        <f t="shared" si="38"/>
        <v>ROI Oil</v>
      </c>
      <c r="H380" s="94" t="s">
        <v>22</v>
      </c>
      <c r="I380" s="95">
        <f ca="1">INDEX(rngFuelPricesDeterministic,MATCH($C380,'Commodity inputs and calcs'!$M$26:$M$77,0),MATCH($A380,'Commodity inputs and calcs'!$N$25:$Q$25,0))+'Fuel adder inputs and calcs'!Q377</f>
        <v>10.553852703277991</v>
      </c>
      <c r="J380" s="95"/>
      <c r="K380" s="94" t="s">
        <v>23</v>
      </c>
      <c r="L380" s="96">
        <v>1</v>
      </c>
      <c r="M380" s="147">
        <f>INDEX('Fixed inputs'!$G$8:$G$59,MATCH(C380,'Fixed inputs'!$D$8:$D$59,0))</f>
        <v>43191</v>
      </c>
      <c r="N380" s="147"/>
      <c r="O380" s="94" t="s">
        <v>24</v>
      </c>
      <c r="P380" s="94" t="s">
        <v>117</v>
      </c>
      <c r="Q380" s="94"/>
      <c r="R380" s="97" t="str">
        <f t="shared" si="2"/>
        <v>Quarterly Fuel Prices_2021_Update</v>
      </c>
    </row>
    <row r="381" spans="1:18" x14ac:dyDescent="0.6">
      <c r="A381" s="90" t="str">
        <f>'Fuel adder inputs and calcs'!C378</f>
        <v>LSFO</v>
      </c>
      <c r="B381" s="90" t="str">
        <f>'Fuel adder inputs and calcs'!D378</f>
        <v>ROI</v>
      </c>
      <c r="C381" s="90" t="str">
        <f>'Fuel adder inputs and calcs'!E378&amp;'Fuel adder inputs and calcs'!F378</f>
        <v>2018Q3</v>
      </c>
      <c r="D381" s="90" t="str">
        <f>B381&amp;" "&amp;INDEX('Fixed inputs'!$D$76:$D$79,MATCH(A381,rngFuels,0))</f>
        <v>ROI Oil</v>
      </c>
      <c r="E381" s="63"/>
      <c r="G381" s="94" t="str">
        <f t="shared" si="38"/>
        <v>ROI Oil</v>
      </c>
      <c r="H381" s="94" t="s">
        <v>22</v>
      </c>
      <c r="I381" s="95">
        <f ca="1">INDEX(rngFuelPricesDeterministic,MATCH($C381,'Commodity inputs and calcs'!$M$26:$M$77,0),MATCH($A381,'Commodity inputs and calcs'!$N$25:$Q$25,0))+'Fuel adder inputs and calcs'!Q378</f>
        <v>10.553852703277991</v>
      </c>
      <c r="J381" s="95"/>
      <c r="K381" s="94" t="s">
        <v>23</v>
      </c>
      <c r="L381" s="96">
        <v>1</v>
      </c>
      <c r="M381" s="147">
        <f>INDEX('Fixed inputs'!$G$8:$G$59,MATCH(C381,'Fixed inputs'!$D$8:$D$59,0))</f>
        <v>43282</v>
      </c>
      <c r="N381" s="147"/>
      <c r="O381" s="94" t="s">
        <v>24</v>
      </c>
      <c r="P381" s="94" t="s">
        <v>117</v>
      </c>
      <c r="Q381" s="94"/>
      <c r="R381" s="97" t="str">
        <f t="shared" si="2"/>
        <v>Quarterly Fuel Prices_2021_Update</v>
      </c>
    </row>
    <row r="382" spans="1:18" x14ac:dyDescent="0.6">
      <c r="A382" s="90" t="str">
        <f>'Fuel adder inputs and calcs'!C379</f>
        <v>LSFO</v>
      </c>
      <c r="B382" s="90" t="str">
        <f>'Fuel adder inputs and calcs'!D379</f>
        <v>ROI</v>
      </c>
      <c r="C382" s="90" t="str">
        <f>'Fuel adder inputs and calcs'!E379&amp;'Fuel adder inputs and calcs'!F379</f>
        <v>2018Q4</v>
      </c>
      <c r="D382" s="90" t="str">
        <f>B382&amp;" "&amp;INDEX('Fixed inputs'!$D$76:$D$79,MATCH(A382,rngFuels,0))</f>
        <v>ROI Oil</v>
      </c>
      <c r="E382" s="63"/>
      <c r="G382" s="94" t="str">
        <f t="shared" ref="G382:G402" si="39">D382</f>
        <v>ROI Oil</v>
      </c>
      <c r="H382" s="94" t="s">
        <v>22</v>
      </c>
      <c r="I382" s="95">
        <f ca="1">INDEX(rngFuelPricesDeterministic,MATCH($C382,'Commodity inputs and calcs'!$M$26:$M$77,0),MATCH($A382,'Commodity inputs and calcs'!$N$25:$Q$25,0))+'Fuel adder inputs and calcs'!Q379</f>
        <v>10.553852703277991</v>
      </c>
      <c r="J382" s="95"/>
      <c r="K382" s="94" t="s">
        <v>23</v>
      </c>
      <c r="L382" s="96">
        <v>1</v>
      </c>
      <c r="M382" s="147">
        <f>INDEX('Fixed inputs'!$G$8:$G$59,MATCH(C382,'Fixed inputs'!$D$8:$D$59,0))</f>
        <v>43374</v>
      </c>
      <c r="N382" s="147"/>
      <c r="O382" s="94" t="s">
        <v>24</v>
      </c>
      <c r="P382" s="94" t="s">
        <v>117</v>
      </c>
      <c r="Q382" s="94"/>
      <c r="R382" s="97" t="str">
        <f t="shared" si="2"/>
        <v>Quarterly Fuel Prices_2021_Update</v>
      </c>
    </row>
    <row r="383" spans="1:18" x14ac:dyDescent="0.6">
      <c r="A383" s="90" t="str">
        <f>'Fuel adder inputs and calcs'!C380</f>
        <v>LSFO</v>
      </c>
      <c r="B383" s="90" t="str">
        <f>'Fuel adder inputs and calcs'!D380</f>
        <v>ROI</v>
      </c>
      <c r="C383" s="90" t="str">
        <f>'Fuel adder inputs and calcs'!E380&amp;'Fuel adder inputs and calcs'!F380</f>
        <v>2019Q1</v>
      </c>
      <c r="D383" s="90" t="str">
        <f>B383&amp;" "&amp;INDEX('Fixed inputs'!$D$76:$D$79,MATCH(A383,rngFuels,0))</f>
        <v>ROI Oil</v>
      </c>
      <c r="E383" s="63"/>
      <c r="G383" s="94" t="str">
        <f t="shared" si="39"/>
        <v>ROI Oil</v>
      </c>
      <c r="H383" s="94" t="s">
        <v>22</v>
      </c>
      <c r="I383" s="95">
        <f ca="1">INDEX(rngFuelPricesDeterministic,MATCH($C383,'Commodity inputs and calcs'!$M$26:$M$77,0),MATCH($A383,'Commodity inputs and calcs'!$N$25:$Q$25,0))+'Fuel adder inputs and calcs'!Q380</f>
        <v>10.553852703277991</v>
      </c>
      <c r="J383" s="95"/>
      <c r="K383" s="94" t="s">
        <v>23</v>
      </c>
      <c r="L383" s="96">
        <v>1</v>
      </c>
      <c r="M383" s="147">
        <f>INDEX('Fixed inputs'!$G$8:$G$59,MATCH(C383,'Fixed inputs'!$D$8:$D$59,0))</f>
        <v>43466</v>
      </c>
      <c r="N383" s="147"/>
      <c r="O383" s="94" t="s">
        <v>24</v>
      </c>
      <c r="P383" s="94" t="s">
        <v>117</v>
      </c>
      <c r="Q383" s="94"/>
      <c r="R383" s="97" t="str">
        <f t="shared" si="2"/>
        <v>Quarterly Fuel Prices_2021_Update</v>
      </c>
    </row>
    <row r="384" spans="1:18" x14ac:dyDescent="0.6">
      <c r="A384" s="90" t="str">
        <f>'Fuel adder inputs and calcs'!C381</f>
        <v>LSFO</v>
      </c>
      <c r="B384" s="90" t="str">
        <f>'Fuel adder inputs and calcs'!D381</f>
        <v>ROI</v>
      </c>
      <c r="C384" s="90" t="str">
        <f>'Fuel adder inputs and calcs'!E381&amp;'Fuel adder inputs and calcs'!F381</f>
        <v>2019Q2</v>
      </c>
      <c r="D384" s="90" t="str">
        <f>B384&amp;" "&amp;INDEX('Fixed inputs'!$D$76:$D$79,MATCH(A384,rngFuels,0))</f>
        <v>ROI Oil</v>
      </c>
      <c r="E384" s="63"/>
      <c r="G384" s="94" t="str">
        <f t="shared" si="39"/>
        <v>ROI Oil</v>
      </c>
      <c r="H384" s="94" t="s">
        <v>22</v>
      </c>
      <c r="I384" s="95">
        <f ca="1">INDEX(rngFuelPricesDeterministic,MATCH($C384,'Commodity inputs and calcs'!$M$26:$M$77,0),MATCH($A384,'Commodity inputs and calcs'!$N$25:$Q$25,0))+'Fuel adder inputs and calcs'!Q381</f>
        <v>10.553852703277991</v>
      </c>
      <c r="J384" s="95"/>
      <c r="K384" s="94" t="s">
        <v>23</v>
      </c>
      <c r="L384" s="96">
        <v>1</v>
      </c>
      <c r="M384" s="147">
        <f>INDEX('Fixed inputs'!$G$8:$G$59,MATCH(C384,'Fixed inputs'!$D$8:$D$59,0))</f>
        <v>43556</v>
      </c>
      <c r="N384" s="147"/>
      <c r="O384" s="94" t="s">
        <v>24</v>
      </c>
      <c r="P384" s="94" t="s">
        <v>117</v>
      </c>
      <c r="Q384" s="94"/>
      <c r="R384" s="97" t="str">
        <f t="shared" si="2"/>
        <v>Quarterly Fuel Prices_2021_Update</v>
      </c>
    </row>
    <row r="385" spans="1:18" x14ac:dyDescent="0.6">
      <c r="A385" s="90" t="str">
        <f>'Fuel adder inputs and calcs'!C382</f>
        <v>LSFO</v>
      </c>
      <c r="B385" s="90" t="str">
        <f>'Fuel adder inputs and calcs'!D382</f>
        <v>ROI</v>
      </c>
      <c r="C385" s="90" t="str">
        <f>'Fuel adder inputs and calcs'!E382&amp;'Fuel adder inputs and calcs'!F382</f>
        <v>2019Q3</v>
      </c>
      <c r="D385" s="90" t="str">
        <f>B385&amp;" "&amp;INDEX('Fixed inputs'!$D$76:$D$79,MATCH(A385,rngFuels,0))</f>
        <v>ROI Oil</v>
      </c>
      <c r="E385" s="63"/>
      <c r="G385" s="94" t="str">
        <f t="shared" si="39"/>
        <v>ROI Oil</v>
      </c>
      <c r="H385" s="94" t="s">
        <v>22</v>
      </c>
      <c r="I385" s="95">
        <f ca="1">INDEX(rngFuelPricesDeterministic,MATCH($C385,'Commodity inputs and calcs'!$M$26:$M$77,0),MATCH($A385,'Commodity inputs and calcs'!$N$25:$Q$25,0))+'Fuel adder inputs and calcs'!Q382</f>
        <v>10.553852703277991</v>
      </c>
      <c r="J385" s="95"/>
      <c r="K385" s="94" t="s">
        <v>23</v>
      </c>
      <c r="L385" s="96">
        <v>1</v>
      </c>
      <c r="M385" s="147">
        <f>INDEX('Fixed inputs'!$G$8:$G$59,MATCH(C385,'Fixed inputs'!$D$8:$D$59,0))</f>
        <v>43647</v>
      </c>
      <c r="N385" s="147"/>
      <c r="O385" s="94" t="s">
        <v>24</v>
      </c>
      <c r="P385" s="94" t="s">
        <v>117</v>
      </c>
      <c r="Q385" s="94"/>
      <c r="R385" s="97" t="str">
        <f t="shared" si="2"/>
        <v>Quarterly Fuel Prices_2021_Update</v>
      </c>
    </row>
    <row r="386" spans="1:18" x14ac:dyDescent="0.6">
      <c r="A386" s="90" t="str">
        <f>'Fuel adder inputs and calcs'!C383</f>
        <v>LSFO</v>
      </c>
      <c r="B386" s="90" t="str">
        <f>'Fuel adder inputs and calcs'!D383</f>
        <v>ROI</v>
      </c>
      <c r="C386" s="90" t="str">
        <f>'Fuel adder inputs and calcs'!E383&amp;'Fuel adder inputs and calcs'!F383</f>
        <v>2019Q4</v>
      </c>
      <c r="D386" s="90" t="str">
        <f>B386&amp;" "&amp;INDEX('Fixed inputs'!$D$76:$D$79,MATCH(A386,rngFuels,0))</f>
        <v>ROI Oil</v>
      </c>
      <c r="E386" s="63"/>
      <c r="G386" s="94" t="str">
        <f t="shared" si="39"/>
        <v>ROI Oil</v>
      </c>
      <c r="H386" s="94" t="s">
        <v>22</v>
      </c>
      <c r="I386" s="95">
        <f ca="1">INDEX(rngFuelPricesDeterministic,MATCH($C386,'Commodity inputs and calcs'!$M$26:$M$77,0),MATCH($A386,'Commodity inputs and calcs'!$N$25:$Q$25,0))+'Fuel adder inputs and calcs'!Q383</f>
        <v>10.553852703277991</v>
      </c>
      <c r="J386" s="95"/>
      <c r="K386" s="94" t="s">
        <v>23</v>
      </c>
      <c r="L386" s="96">
        <v>1</v>
      </c>
      <c r="M386" s="147">
        <f>INDEX('Fixed inputs'!$G$8:$G$59,MATCH(C386,'Fixed inputs'!$D$8:$D$59,0))</f>
        <v>43739</v>
      </c>
      <c r="N386" s="147"/>
      <c r="O386" s="94" t="s">
        <v>24</v>
      </c>
      <c r="P386" s="94" t="s">
        <v>117</v>
      </c>
      <c r="Q386" s="94"/>
      <c r="R386" s="97" t="str">
        <f t="shared" si="2"/>
        <v>Quarterly Fuel Prices_2021_Update</v>
      </c>
    </row>
    <row r="387" spans="1:18" x14ac:dyDescent="0.6">
      <c r="A387" s="90" t="str">
        <f>'Fuel adder inputs and calcs'!C384</f>
        <v>LSFO</v>
      </c>
      <c r="B387" s="90" t="str">
        <f>'Fuel adder inputs and calcs'!D384</f>
        <v>ROI</v>
      </c>
      <c r="C387" s="90" t="str">
        <f>'Fuel adder inputs and calcs'!E384&amp;'Fuel adder inputs and calcs'!F384</f>
        <v>2020Q1</v>
      </c>
      <c r="D387" s="90" t="str">
        <f>B387&amp;" "&amp;INDEX('Fixed inputs'!$D$76:$D$79,MATCH(A387,rngFuels,0))</f>
        <v>ROI Oil</v>
      </c>
      <c r="E387" s="63"/>
      <c r="G387" s="94" t="str">
        <f t="shared" si="39"/>
        <v>ROI Oil</v>
      </c>
      <c r="H387" s="94" t="s">
        <v>22</v>
      </c>
      <c r="I387" s="95">
        <f ca="1">INDEX(rngFuelPricesDeterministic,MATCH($C387,'Commodity inputs and calcs'!$M$26:$M$77,0),MATCH($A387,'Commodity inputs and calcs'!$N$25:$Q$25,0))+'Fuel adder inputs and calcs'!Q384</f>
        <v>10.553852703277991</v>
      </c>
      <c r="J387" s="95"/>
      <c r="K387" s="94" t="s">
        <v>23</v>
      </c>
      <c r="L387" s="96">
        <v>1</v>
      </c>
      <c r="M387" s="147">
        <f>INDEX('Fixed inputs'!$G$8:$G$59,MATCH(C387,'Fixed inputs'!$D$8:$D$59,0))</f>
        <v>43831</v>
      </c>
      <c r="N387" s="147"/>
      <c r="O387" s="94" t="s">
        <v>24</v>
      </c>
      <c r="P387" s="94" t="s">
        <v>117</v>
      </c>
      <c r="Q387" s="94"/>
      <c r="R387" s="97" t="str">
        <f t="shared" si="2"/>
        <v>Quarterly Fuel Prices_2021_Update</v>
      </c>
    </row>
    <row r="388" spans="1:18" x14ac:dyDescent="0.6">
      <c r="A388" s="90" t="str">
        <f>'Fuel adder inputs and calcs'!C385</f>
        <v>LSFO</v>
      </c>
      <c r="B388" s="90" t="str">
        <f>'Fuel adder inputs and calcs'!D385</f>
        <v>ROI</v>
      </c>
      <c r="C388" s="90" t="str">
        <f>'Fuel adder inputs and calcs'!E385&amp;'Fuel adder inputs and calcs'!F385</f>
        <v>2020Q2</v>
      </c>
      <c r="D388" s="90" t="str">
        <f>B388&amp;" "&amp;INDEX('Fixed inputs'!$D$76:$D$79,MATCH(A388,rngFuels,0))</f>
        <v>ROI Oil</v>
      </c>
      <c r="E388" s="63"/>
      <c r="G388" s="94" t="str">
        <f t="shared" si="39"/>
        <v>ROI Oil</v>
      </c>
      <c r="H388" s="94" t="s">
        <v>22</v>
      </c>
      <c r="I388" s="95">
        <f ca="1">INDEX(rngFuelPricesDeterministic,MATCH($C388,'Commodity inputs and calcs'!$M$26:$M$77,0),MATCH($A388,'Commodity inputs and calcs'!$N$25:$Q$25,0))+'Fuel adder inputs and calcs'!Q385</f>
        <v>10.553852703277991</v>
      </c>
      <c r="J388" s="95"/>
      <c r="K388" s="94" t="s">
        <v>23</v>
      </c>
      <c r="L388" s="96">
        <v>1</v>
      </c>
      <c r="M388" s="147">
        <f>INDEX('Fixed inputs'!$G$8:$G$59,MATCH(C388,'Fixed inputs'!$D$8:$D$59,0))</f>
        <v>43922</v>
      </c>
      <c r="N388" s="147"/>
      <c r="O388" s="94" t="s">
        <v>24</v>
      </c>
      <c r="P388" s="94" t="s">
        <v>117</v>
      </c>
      <c r="Q388" s="94"/>
      <c r="R388" s="97" t="str">
        <f t="shared" si="2"/>
        <v>Quarterly Fuel Prices_2021_Update</v>
      </c>
    </row>
    <row r="389" spans="1:18" x14ac:dyDescent="0.6">
      <c r="A389" s="90" t="str">
        <f>'Fuel adder inputs and calcs'!C386</f>
        <v>LSFO</v>
      </c>
      <c r="B389" s="90" t="str">
        <f>'Fuel adder inputs and calcs'!D386</f>
        <v>ROI</v>
      </c>
      <c r="C389" s="90" t="str">
        <f>'Fuel adder inputs and calcs'!E386&amp;'Fuel adder inputs and calcs'!F386</f>
        <v>2020Q3</v>
      </c>
      <c r="D389" s="90" t="str">
        <f>B389&amp;" "&amp;INDEX('Fixed inputs'!$D$76:$D$79,MATCH(A389,rngFuels,0))</f>
        <v>ROI Oil</v>
      </c>
      <c r="E389" s="63"/>
      <c r="G389" s="94" t="str">
        <f t="shared" si="39"/>
        <v>ROI Oil</v>
      </c>
      <c r="H389" s="94" t="s">
        <v>22</v>
      </c>
      <c r="I389" s="95">
        <f ca="1">INDEX(rngFuelPricesDeterministic,MATCH($C389,'Commodity inputs and calcs'!$M$26:$M$77,0),MATCH($A389,'Commodity inputs and calcs'!$N$25:$Q$25,0))+'Fuel adder inputs and calcs'!Q386</f>
        <v>10.553852703277991</v>
      </c>
      <c r="J389" s="95"/>
      <c r="K389" s="94" t="s">
        <v>23</v>
      </c>
      <c r="L389" s="96">
        <v>1</v>
      </c>
      <c r="M389" s="147">
        <f>INDEX('Fixed inputs'!$G$8:$G$59,MATCH(C389,'Fixed inputs'!$D$8:$D$59,0))</f>
        <v>44013</v>
      </c>
      <c r="N389" s="147"/>
      <c r="O389" s="94" t="s">
        <v>24</v>
      </c>
      <c r="P389" s="94" t="s">
        <v>117</v>
      </c>
      <c r="Q389" s="94"/>
      <c r="R389" s="97" t="str">
        <f t="shared" si="2"/>
        <v>Quarterly Fuel Prices_2021_Update</v>
      </c>
    </row>
    <row r="390" spans="1:18" x14ac:dyDescent="0.6">
      <c r="A390" s="90" t="str">
        <f>'Fuel adder inputs and calcs'!C387</f>
        <v>LSFO</v>
      </c>
      <c r="B390" s="90" t="str">
        <f>'Fuel adder inputs and calcs'!D387</f>
        <v>ROI</v>
      </c>
      <c r="C390" s="90" t="str">
        <f>'Fuel adder inputs and calcs'!E387&amp;'Fuel adder inputs and calcs'!F387</f>
        <v>2020Q4</v>
      </c>
      <c r="D390" s="90" t="str">
        <f>B390&amp;" "&amp;INDEX('Fixed inputs'!$D$76:$D$79,MATCH(A390,rngFuels,0))</f>
        <v>ROI Oil</v>
      </c>
      <c r="E390" s="63"/>
      <c r="G390" s="94" t="str">
        <f t="shared" si="39"/>
        <v>ROI Oil</v>
      </c>
      <c r="H390" s="94" t="s">
        <v>22</v>
      </c>
      <c r="I390" s="95">
        <f ca="1">INDEX(rngFuelPricesDeterministic,MATCH($C390,'Commodity inputs and calcs'!$M$26:$M$77,0),MATCH($A390,'Commodity inputs and calcs'!$N$25:$Q$25,0))+'Fuel adder inputs and calcs'!Q387</f>
        <v>10.553852703277991</v>
      </c>
      <c r="J390" s="95"/>
      <c r="K390" s="94" t="s">
        <v>23</v>
      </c>
      <c r="L390" s="96">
        <v>1</v>
      </c>
      <c r="M390" s="147">
        <f>INDEX('Fixed inputs'!$G$8:$G$59,MATCH(C390,'Fixed inputs'!$D$8:$D$59,0))</f>
        <v>44105</v>
      </c>
      <c r="N390" s="147"/>
      <c r="O390" s="94" t="s">
        <v>24</v>
      </c>
      <c r="P390" s="94" t="s">
        <v>117</v>
      </c>
      <c r="Q390" s="94"/>
      <c r="R390" s="97" t="str">
        <f t="shared" si="2"/>
        <v>Quarterly Fuel Prices_2021_Update</v>
      </c>
    </row>
    <row r="391" spans="1:18" x14ac:dyDescent="0.6">
      <c r="A391" s="90" t="str">
        <f>'Fuel adder inputs and calcs'!C388</f>
        <v>LSFO</v>
      </c>
      <c r="B391" s="90" t="str">
        <f>'Fuel adder inputs and calcs'!D388</f>
        <v>ROI</v>
      </c>
      <c r="C391" s="90" t="str">
        <f>'Fuel adder inputs and calcs'!E388&amp;'Fuel adder inputs and calcs'!F388</f>
        <v>2021Q1</v>
      </c>
      <c r="D391" s="90" t="str">
        <f>B391&amp;" "&amp;INDEX('Fixed inputs'!$D$76:$D$79,MATCH(A391,rngFuels,0))</f>
        <v>ROI Oil</v>
      </c>
      <c r="E391" s="63"/>
      <c r="G391" s="94" t="str">
        <f t="shared" si="39"/>
        <v>ROI Oil</v>
      </c>
      <c r="H391" s="94" t="s">
        <v>22</v>
      </c>
      <c r="I391" s="95">
        <f ca="1">INDEX(rngFuelPricesDeterministic,MATCH($C391,'Commodity inputs and calcs'!$M$26:$M$77,0),MATCH($A391,'Commodity inputs and calcs'!$N$25:$Q$25,0))+'Fuel adder inputs and calcs'!Q388</f>
        <v>10.553852703277991</v>
      </c>
      <c r="J391" s="95"/>
      <c r="K391" s="94" t="s">
        <v>23</v>
      </c>
      <c r="L391" s="96">
        <v>1</v>
      </c>
      <c r="M391" s="147">
        <f>INDEX('Fixed inputs'!$G$8:$G$59,MATCH(C391,'Fixed inputs'!$D$8:$D$59,0))</f>
        <v>44197</v>
      </c>
      <c r="N391" s="147"/>
      <c r="O391" s="94" t="s">
        <v>24</v>
      </c>
      <c r="P391" s="94" t="s">
        <v>117</v>
      </c>
      <c r="Q391" s="94"/>
      <c r="R391" s="97" t="str">
        <f t="shared" si="2"/>
        <v>Quarterly Fuel Prices_2021_Update</v>
      </c>
    </row>
    <row r="392" spans="1:18" x14ac:dyDescent="0.6">
      <c r="A392" s="90" t="str">
        <f>'Fuel adder inputs and calcs'!C389</f>
        <v>LSFO</v>
      </c>
      <c r="B392" s="90" t="str">
        <f>'Fuel adder inputs and calcs'!D389</f>
        <v>ROI</v>
      </c>
      <c r="C392" s="90" t="str">
        <f>'Fuel adder inputs and calcs'!E389&amp;'Fuel adder inputs and calcs'!F389</f>
        <v>2021Q2</v>
      </c>
      <c r="D392" s="90" t="str">
        <f>B392&amp;" "&amp;INDEX('Fixed inputs'!$D$76:$D$79,MATCH(A392,rngFuels,0))</f>
        <v>ROI Oil</v>
      </c>
      <c r="E392" s="63"/>
      <c r="G392" s="94" t="str">
        <f t="shared" si="39"/>
        <v>ROI Oil</v>
      </c>
      <c r="H392" s="94" t="s">
        <v>22</v>
      </c>
      <c r="I392" s="95">
        <f ca="1">INDEX(rngFuelPricesDeterministic,MATCH($C392,'Commodity inputs and calcs'!$M$26:$M$77,0),MATCH($A392,'Commodity inputs and calcs'!$N$25:$Q$25,0))+'Fuel adder inputs and calcs'!Q389</f>
        <v>10.553852703277991</v>
      </c>
      <c r="J392" s="95"/>
      <c r="K392" s="94" t="s">
        <v>23</v>
      </c>
      <c r="L392" s="96">
        <v>1</v>
      </c>
      <c r="M392" s="147">
        <f>INDEX('Fixed inputs'!$G$8:$G$59,MATCH(C392,'Fixed inputs'!$D$8:$D$59,0))</f>
        <v>44287</v>
      </c>
      <c r="N392" s="147"/>
      <c r="O392" s="94" t="s">
        <v>24</v>
      </c>
      <c r="P392" s="94" t="s">
        <v>117</v>
      </c>
      <c r="Q392" s="94"/>
      <c r="R392" s="97" t="str">
        <f t="shared" si="2"/>
        <v>Quarterly Fuel Prices_2021_Update</v>
      </c>
    </row>
    <row r="393" spans="1:18" x14ac:dyDescent="0.6">
      <c r="A393" s="90" t="str">
        <f>'Fuel adder inputs and calcs'!C390</f>
        <v>LSFO</v>
      </c>
      <c r="B393" s="90" t="str">
        <f>'Fuel adder inputs and calcs'!D390</f>
        <v>ROI</v>
      </c>
      <c r="C393" s="90" t="str">
        <f>'Fuel adder inputs and calcs'!E390&amp;'Fuel adder inputs and calcs'!F390</f>
        <v>2021Q3</v>
      </c>
      <c r="D393" s="90" t="str">
        <f>B393&amp;" "&amp;INDEX('Fixed inputs'!$D$76:$D$79,MATCH(A393,rngFuels,0))</f>
        <v>ROI Oil</v>
      </c>
      <c r="E393" s="63"/>
      <c r="G393" s="94" t="str">
        <f t="shared" si="39"/>
        <v>ROI Oil</v>
      </c>
      <c r="H393" s="94" t="s">
        <v>22</v>
      </c>
      <c r="I393" s="95">
        <f ca="1">INDEX(rngFuelPricesDeterministic,MATCH($C393,'Commodity inputs and calcs'!$M$26:$M$77,0),MATCH($A393,'Commodity inputs and calcs'!$N$25:$Q$25,0))+'Fuel adder inputs and calcs'!Q390</f>
        <v>10.553852703277991</v>
      </c>
      <c r="J393" s="95"/>
      <c r="K393" s="94" t="s">
        <v>23</v>
      </c>
      <c r="L393" s="96">
        <v>1</v>
      </c>
      <c r="M393" s="147">
        <f>INDEX('Fixed inputs'!$G$8:$G$59,MATCH(C393,'Fixed inputs'!$D$8:$D$59,0))</f>
        <v>44378</v>
      </c>
      <c r="N393" s="147"/>
      <c r="O393" s="94" t="s">
        <v>24</v>
      </c>
      <c r="P393" s="94" t="s">
        <v>117</v>
      </c>
      <c r="Q393" s="94"/>
      <c r="R393" s="97" t="str">
        <f t="shared" si="2"/>
        <v>Quarterly Fuel Prices_2021_Update</v>
      </c>
    </row>
    <row r="394" spans="1:18" x14ac:dyDescent="0.6">
      <c r="A394" s="90" t="str">
        <f>'Fuel adder inputs and calcs'!C391</f>
        <v>LSFO</v>
      </c>
      <c r="B394" s="90" t="str">
        <f>'Fuel adder inputs and calcs'!D391</f>
        <v>ROI</v>
      </c>
      <c r="C394" s="90" t="str">
        <f>'Fuel adder inputs and calcs'!E391&amp;'Fuel adder inputs and calcs'!F391</f>
        <v>2021Q4</v>
      </c>
      <c r="D394" s="90" t="str">
        <f>B394&amp;" "&amp;INDEX('Fixed inputs'!$D$76:$D$79,MATCH(A394,rngFuels,0))</f>
        <v>ROI Oil</v>
      </c>
      <c r="E394" s="63"/>
      <c r="G394" s="94" t="str">
        <f t="shared" si="39"/>
        <v>ROI Oil</v>
      </c>
      <c r="H394" s="94" t="s">
        <v>22</v>
      </c>
      <c r="I394" s="95">
        <f ca="1">INDEX(rngFuelPricesDeterministic,MATCH($C394,'Commodity inputs and calcs'!$M$26:$M$77,0),MATCH($A394,'Commodity inputs and calcs'!$N$25:$Q$25,0))+'Fuel adder inputs and calcs'!Q391</f>
        <v>10.553852703277991</v>
      </c>
      <c r="J394" s="95"/>
      <c r="K394" s="94" t="s">
        <v>23</v>
      </c>
      <c r="L394" s="96">
        <v>1</v>
      </c>
      <c r="M394" s="147">
        <f>INDEX('Fixed inputs'!$G$8:$G$59,MATCH(C394,'Fixed inputs'!$D$8:$D$59,0))</f>
        <v>44470</v>
      </c>
      <c r="N394" s="147"/>
      <c r="O394" s="94" t="s">
        <v>24</v>
      </c>
      <c r="P394" s="94" t="s">
        <v>117</v>
      </c>
      <c r="Q394" s="94"/>
      <c r="R394" s="97" t="str">
        <f t="shared" si="2"/>
        <v>Quarterly Fuel Prices_2021_Update</v>
      </c>
    </row>
    <row r="395" spans="1:18" x14ac:dyDescent="0.6">
      <c r="A395" s="90" t="str">
        <f>'Fuel adder inputs and calcs'!C392</f>
        <v>LSFO</v>
      </c>
      <c r="B395" s="90" t="str">
        <f>'Fuel adder inputs and calcs'!D392</f>
        <v>ROI</v>
      </c>
      <c r="C395" s="90" t="str">
        <f>'Fuel adder inputs and calcs'!E392&amp;'Fuel adder inputs and calcs'!F392</f>
        <v>2022Q1</v>
      </c>
      <c r="D395" s="90" t="str">
        <f>B395&amp;" "&amp;INDEX('Fixed inputs'!$D$76:$D$79,MATCH(A395,rngFuels,0))</f>
        <v>ROI Oil</v>
      </c>
      <c r="E395" s="63"/>
      <c r="G395" s="94" t="str">
        <f t="shared" si="39"/>
        <v>ROI Oil</v>
      </c>
      <c r="H395" s="94" t="s">
        <v>22</v>
      </c>
      <c r="I395" s="95">
        <f ca="1">INDEX(rngFuelPricesDeterministic,MATCH($C395,'Commodity inputs and calcs'!$M$26:$M$77,0),MATCH($A395,'Commodity inputs and calcs'!$N$25:$Q$25,0))+'Fuel adder inputs and calcs'!Q392</f>
        <v>10.553852703277991</v>
      </c>
      <c r="J395" s="95"/>
      <c r="K395" s="94" t="s">
        <v>23</v>
      </c>
      <c r="L395" s="96">
        <v>1</v>
      </c>
      <c r="M395" s="147">
        <f>INDEX('Fixed inputs'!$G$8:$G$59,MATCH(C395,'Fixed inputs'!$D$8:$D$59,0))</f>
        <v>44562</v>
      </c>
      <c r="N395" s="147"/>
      <c r="O395" s="94" t="s">
        <v>24</v>
      </c>
      <c r="P395" s="94" t="s">
        <v>117</v>
      </c>
      <c r="Q395" s="94"/>
      <c r="R395" s="97" t="str">
        <f t="shared" si="2"/>
        <v>Quarterly Fuel Prices_2021_Update</v>
      </c>
    </row>
    <row r="396" spans="1:18" x14ac:dyDescent="0.6">
      <c r="A396" s="90" t="str">
        <f>'Fuel adder inputs and calcs'!C393</f>
        <v>LSFO</v>
      </c>
      <c r="B396" s="90" t="str">
        <f>'Fuel adder inputs and calcs'!D393</f>
        <v>ROI</v>
      </c>
      <c r="C396" s="90" t="str">
        <f>'Fuel adder inputs and calcs'!E393&amp;'Fuel adder inputs and calcs'!F393</f>
        <v>2022Q2</v>
      </c>
      <c r="D396" s="90" t="str">
        <f>B396&amp;" "&amp;INDEX('Fixed inputs'!$D$76:$D$79,MATCH(A396,rngFuels,0))</f>
        <v>ROI Oil</v>
      </c>
      <c r="E396" s="63"/>
      <c r="G396" s="94" t="str">
        <f t="shared" si="39"/>
        <v>ROI Oil</v>
      </c>
      <c r="H396" s="94" t="s">
        <v>22</v>
      </c>
      <c r="I396" s="95">
        <f ca="1">INDEX(rngFuelPricesDeterministic,MATCH($C396,'Commodity inputs and calcs'!$M$26:$M$77,0),MATCH($A396,'Commodity inputs and calcs'!$N$25:$Q$25,0))+'Fuel adder inputs and calcs'!Q393</f>
        <v>10.553852703277991</v>
      </c>
      <c r="J396" s="95"/>
      <c r="K396" s="94" t="s">
        <v>23</v>
      </c>
      <c r="L396" s="96">
        <v>1</v>
      </c>
      <c r="M396" s="147">
        <f>INDEX('Fixed inputs'!$G$8:$G$59,MATCH(C396,'Fixed inputs'!$D$8:$D$59,0))</f>
        <v>44652</v>
      </c>
      <c r="N396" s="147"/>
      <c r="O396" s="94" t="s">
        <v>24</v>
      </c>
      <c r="P396" s="94" t="s">
        <v>117</v>
      </c>
      <c r="Q396" s="94"/>
      <c r="R396" s="97" t="str">
        <f t="shared" si="2"/>
        <v>Quarterly Fuel Prices_2021_Update</v>
      </c>
    </row>
    <row r="397" spans="1:18" x14ac:dyDescent="0.6">
      <c r="A397" s="90" t="str">
        <f>'Fuel adder inputs and calcs'!C394</f>
        <v>LSFO</v>
      </c>
      <c r="B397" s="90" t="str">
        <f>'Fuel adder inputs and calcs'!D394</f>
        <v>ROI</v>
      </c>
      <c r="C397" s="90" t="str">
        <f>'Fuel adder inputs and calcs'!E394&amp;'Fuel adder inputs and calcs'!F394</f>
        <v>2022Q3</v>
      </c>
      <c r="D397" s="90" t="str">
        <f>B397&amp;" "&amp;INDEX('Fixed inputs'!$D$76:$D$79,MATCH(A397,rngFuels,0))</f>
        <v>ROI Oil</v>
      </c>
      <c r="E397" s="63"/>
      <c r="G397" s="94" t="str">
        <f t="shared" si="39"/>
        <v>ROI Oil</v>
      </c>
      <c r="H397" s="94" t="s">
        <v>22</v>
      </c>
      <c r="I397" s="95">
        <f ca="1">INDEX(rngFuelPricesDeterministic,MATCH($C397,'Commodity inputs and calcs'!$M$26:$M$77,0),MATCH($A397,'Commodity inputs and calcs'!$N$25:$Q$25,0))+'Fuel adder inputs and calcs'!Q394</f>
        <v>10.553852703277991</v>
      </c>
      <c r="J397" s="95"/>
      <c r="K397" s="94" t="s">
        <v>23</v>
      </c>
      <c r="L397" s="96">
        <v>1</v>
      </c>
      <c r="M397" s="147">
        <f>INDEX('Fixed inputs'!$G$8:$G$59,MATCH(C397,'Fixed inputs'!$D$8:$D$59,0))</f>
        <v>44743</v>
      </c>
      <c r="N397" s="147"/>
      <c r="O397" s="94" t="s">
        <v>24</v>
      </c>
      <c r="P397" s="94" t="s">
        <v>117</v>
      </c>
      <c r="Q397" s="94"/>
      <c r="R397" s="97" t="str">
        <f t="shared" si="2"/>
        <v>Quarterly Fuel Prices_2021_Update</v>
      </c>
    </row>
    <row r="398" spans="1:18" x14ac:dyDescent="0.6">
      <c r="A398" s="90" t="str">
        <f>'Fuel adder inputs and calcs'!C395</f>
        <v>LSFO</v>
      </c>
      <c r="B398" s="90" t="str">
        <f>'Fuel adder inputs and calcs'!D395</f>
        <v>ROI</v>
      </c>
      <c r="C398" s="90" t="str">
        <f>'Fuel adder inputs and calcs'!E395&amp;'Fuel adder inputs and calcs'!F395</f>
        <v>2022Q4</v>
      </c>
      <c r="D398" s="90" t="str">
        <f>B398&amp;" "&amp;INDEX('Fixed inputs'!$D$76:$D$79,MATCH(A398,rngFuels,0))</f>
        <v>ROI Oil</v>
      </c>
      <c r="E398" s="63"/>
      <c r="G398" s="94" t="str">
        <f t="shared" si="39"/>
        <v>ROI Oil</v>
      </c>
      <c r="H398" s="94" t="s">
        <v>22</v>
      </c>
      <c r="I398" s="95">
        <f ca="1">INDEX(rngFuelPricesDeterministic,MATCH($C398,'Commodity inputs and calcs'!$M$26:$M$77,0),MATCH($A398,'Commodity inputs and calcs'!$N$25:$Q$25,0))+'Fuel adder inputs and calcs'!Q395</f>
        <v>10.553852703277991</v>
      </c>
      <c r="J398" s="95"/>
      <c r="K398" s="94" t="s">
        <v>23</v>
      </c>
      <c r="L398" s="96">
        <v>1</v>
      </c>
      <c r="M398" s="147">
        <f>INDEX('Fixed inputs'!$G$8:$G$59,MATCH(C398,'Fixed inputs'!$D$8:$D$59,0))</f>
        <v>44835</v>
      </c>
      <c r="N398" s="147"/>
      <c r="O398" s="94" t="s">
        <v>24</v>
      </c>
      <c r="P398" s="94" t="s">
        <v>117</v>
      </c>
      <c r="Q398" s="94"/>
      <c r="R398" s="97" t="str">
        <f t="shared" si="2"/>
        <v>Quarterly Fuel Prices_2021_Update</v>
      </c>
    </row>
    <row r="399" spans="1:18" x14ac:dyDescent="0.6">
      <c r="A399" s="90" t="str">
        <f>'Fuel adder inputs and calcs'!C396</f>
        <v>LSFO</v>
      </c>
      <c r="B399" s="90" t="str">
        <f>'Fuel adder inputs and calcs'!D396</f>
        <v>ROI</v>
      </c>
      <c r="C399" s="90" t="str">
        <f>'Fuel adder inputs and calcs'!E396&amp;'Fuel adder inputs and calcs'!F396</f>
        <v>2023Q1</v>
      </c>
      <c r="D399" s="90" t="str">
        <f>B399&amp;" "&amp;INDEX('Fixed inputs'!$D$76:$D$79,MATCH(A399,rngFuels,0))</f>
        <v>ROI Oil</v>
      </c>
      <c r="E399" s="63"/>
      <c r="G399" s="94" t="str">
        <f t="shared" si="39"/>
        <v>ROI Oil</v>
      </c>
      <c r="H399" s="94" t="s">
        <v>22</v>
      </c>
      <c r="I399" s="95">
        <f ca="1">INDEX(rngFuelPricesDeterministic,MATCH($C399,'Commodity inputs and calcs'!$M$26:$M$77,0),MATCH($A399,'Commodity inputs and calcs'!$N$25:$Q$25,0))+'Fuel adder inputs and calcs'!Q396</f>
        <v>10.553852703277991</v>
      </c>
      <c r="J399" s="95"/>
      <c r="K399" s="94" t="s">
        <v>23</v>
      </c>
      <c r="L399" s="96">
        <v>1</v>
      </c>
      <c r="M399" s="147">
        <f>INDEX('Fixed inputs'!$G$8:$G$59,MATCH(C399,'Fixed inputs'!$D$8:$D$59,0))</f>
        <v>44927</v>
      </c>
      <c r="N399" s="147"/>
      <c r="O399" s="94" t="s">
        <v>24</v>
      </c>
      <c r="P399" s="94" t="s">
        <v>117</v>
      </c>
      <c r="Q399" s="94"/>
      <c r="R399" s="97" t="str">
        <f t="shared" si="2"/>
        <v>Quarterly Fuel Prices_2021_Update</v>
      </c>
    </row>
    <row r="400" spans="1:18" x14ac:dyDescent="0.6">
      <c r="A400" s="90" t="str">
        <f>'Fuel adder inputs and calcs'!C397</f>
        <v>LSFO</v>
      </c>
      <c r="B400" s="90" t="str">
        <f>'Fuel adder inputs and calcs'!D397</f>
        <v>ROI</v>
      </c>
      <c r="C400" s="90" t="str">
        <f>'Fuel adder inputs and calcs'!E397&amp;'Fuel adder inputs and calcs'!F397</f>
        <v>2023Q2</v>
      </c>
      <c r="D400" s="90" t="str">
        <f>B400&amp;" "&amp;INDEX('Fixed inputs'!$D$76:$D$79,MATCH(A400,rngFuels,0))</f>
        <v>ROI Oil</v>
      </c>
      <c r="E400" s="63"/>
      <c r="G400" s="94" t="str">
        <f t="shared" si="39"/>
        <v>ROI Oil</v>
      </c>
      <c r="H400" s="94" t="s">
        <v>22</v>
      </c>
      <c r="I400" s="95">
        <f ca="1">INDEX(rngFuelPricesDeterministic,MATCH($C400,'Commodity inputs and calcs'!$M$26:$M$77,0),MATCH($A400,'Commodity inputs and calcs'!$N$25:$Q$25,0))+'Fuel adder inputs and calcs'!Q397</f>
        <v>10.553852703277991</v>
      </c>
      <c r="J400" s="95"/>
      <c r="K400" s="94" t="s">
        <v>23</v>
      </c>
      <c r="L400" s="96">
        <v>1</v>
      </c>
      <c r="M400" s="147">
        <f>INDEX('Fixed inputs'!$G$8:$G$59,MATCH(C400,'Fixed inputs'!$D$8:$D$59,0))</f>
        <v>45017</v>
      </c>
      <c r="N400" s="147"/>
      <c r="O400" s="94" t="s">
        <v>24</v>
      </c>
      <c r="P400" s="94" t="s">
        <v>117</v>
      </c>
      <c r="Q400" s="94"/>
      <c r="R400" s="97" t="str">
        <f t="shared" si="2"/>
        <v>Quarterly Fuel Prices_2021_Update</v>
      </c>
    </row>
    <row r="401" spans="1:18" x14ac:dyDescent="0.6">
      <c r="A401" s="90" t="str">
        <f>'Fuel adder inputs and calcs'!C398</f>
        <v>LSFO</v>
      </c>
      <c r="B401" s="90" t="str">
        <f>'Fuel adder inputs and calcs'!D398</f>
        <v>ROI</v>
      </c>
      <c r="C401" s="90" t="str">
        <f>'Fuel adder inputs and calcs'!E398&amp;'Fuel adder inputs and calcs'!F398</f>
        <v>2023Q3</v>
      </c>
      <c r="D401" s="90" t="str">
        <f>B401&amp;" "&amp;INDEX('Fixed inputs'!$D$76:$D$79,MATCH(A401,rngFuels,0))</f>
        <v>ROI Oil</v>
      </c>
      <c r="E401" s="63"/>
      <c r="G401" s="94" t="str">
        <f t="shared" si="39"/>
        <v>ROI Oil</v>
      </c>
      <c r="H401" s="94" t="s">
        <v>22</v>
      </c>
      <c r="I401" s="95">
        <f ca="1">INDEX(rngFuelPricesDeterministic,MATCH($C401,'Commodity inputs and calcs'!$M$26:$M$77,0),MATCH($A401,'Commodity inputs and calcs'!$N$25:$Q$25,0))+'Fuel adder inputs and calcs'!Q398</f>
        <v>10.553852703277991</v>
      </c>
      <c r="J401" s="95"/>
      <c r="K401" s="94" t="s">
        <v>23</v>
      </c>
      <c r="L401" s="96">
        <v>1</v>
      </c>
      <c r="M401" s="147">
        <f>INDEX('Fixed inputs'!$G$8:$G$59,MATCH(C401,'Fixed inputs'!$D$8:$D$59,0))</f>
        <v>45108</v>
      </c>
      <c r="N401" s="147"/>
      <c r="O401" s="94" t="s">
        <v>24</v>
      </c>
      <c r="P401" s="94" t="s">
        <v>117</v>
      </c>
      <c r="Q401" s="94"/>
      <c r="R401" s="97" t="str">
        <f t="shared" si="2"/>
        <v>Quarterly Fuel Prices_2021_Update</v>
      </c>
    </row>
    <row r="402" spans="1:18" x14ac:dyDescent="0.6">
      <c r="A402" s="90" t="str">
        <f>'Fuel adder inputs and calcs'!C399</f>
        <v>LSFO</v>
      </c>
      <c r="B402" s="90" t="str">
        <f>'Fuel adder inputs and calcs'!D399</f>
        <v>ROI</v>
      </c>
      <c r="C402" s="90" t="str">
        <f>'Fuel adder inputs and calcs'!E399&amp;'Fuel adder inputs and calcs'!F399</f>
        <v>2023Q4</v>
      </c>
      <c r="D402" s="90" t="str">
        <f>B402&amp;" "&amp;INDEX('Fixed inputs'!$D$76:$D$79,MATCH(A402,rngFuels,0))</f>
        <v>ROI Oil</v>
      </c>
      <c r="E402" s="63"/>
      <c r="G402" s="94" t="str">
        <f t="shared" si="39"/>
        <v>ROI Oil</v>
      </c>
      <c r="H402" s="94" t="s">
        <v>22</v>
      </c>
      <c r="I402" s="95">
        <f ca="1">INDEX(rngFuelPricesDeterministic,MATCH($C402,'Commodity inputs and calcs'!$M$26:$M$77,0),MATCH($A402,'Commodity inputs and calcs'!$N$25:$Q$25,0))+'Fuel adder inputs and calcs'!Q399</f>
        <v>10.553852703277991</v>
      </c>
      <c r="J402" s="95"/>
      <c r="K402" s="94" t="s">
        <v>23</v>
      </c>
      <c r="L402" s="96">
        <v>1</v>
      </c>
      <c r="M402" s="147">
        <f>INDEX('Fixed inputs'!$G$8:$G$59,MATCH(C402,'Fixed inputs'!$D$8:$D$59,0))</f>
        <v>45200</v>
      </c>
      <c r="N402" s="147"/>
      <c r="O402" s="94" t="s">
        <v>24</v>
      </c>
      <c r="P402" s="94" t="s">
        <v>117</v>
      </c>
      <c r="Q402" s="94"/>
      <c r="R402" s="97" t="str">
        <f t="shared" si="2"/>
        <v>Quarterly Fuel Prices_2021_Update</v>
      </c>
    </row>
    <row r="403" spans="1:18" x14ac:dyDescent="0.6">
      <c r="A403" s="90" t="str">
        <f>'Fuel adder inputs and calcs'!C400</f>
        <v>LSFO</v>
      </c>
      <c r="B403" s="90" t="str">
        <f>'Fuel adder inputs and calcs'!D400</f>
        <v>ROI</v>
      </c>
      <c r="C403" s="90" t="str">
        <f>'Fuel adder inputs and calcs'!E400&amp;'Fuel adder inputs and calcs'!F400</f>
        <v>2024Q1</v>
      </c>
      <c r="D403" s="90" t="str">
        <f>B403&amp;" "&amp;INDEX('Fixed inputs'!$D$76:$D$79,MATCH(A403,rngFuels,0))</f>
        <v>ROI Oil</v>
      </c>
      <c r="E403" s="63"/>
      <c r="G403" s="94" t="str">
        <f t="shared" ref="G403:G426" si="40">D403</f>
        <v>ROI Oil</v>
      </c>
      <c r="H403" s="94" t="s">
        <v>22</v>
      </c>
      <c r="I403" s="95">
        <f ca="1">INDEX(rngFuelPricesDeterministic,MATCH($C403,'Commodity inputs and calcs'!$M$26:$M$77,0),MATCH($A403,'Commodity inputs and calcs'!$N$25:$Q$25,0))+'Fuel adder inputs and calcs'!Q400</f>
        <v>10.553852703277991</v>
      </c>
      <c r="J403" s="95"/>
      <c r="K403" s="94" t="s">
        <v>23</v>
      </c>
      <c r="L403" s="96">
        <v>1</v>
      </c>
      <c r="M403" s="147">
        <f>INDEX('Fixed inputs'!$G$8:$G$59,MATCH(C403,'Fixed inputs'!$D$8:$D$59,0))</f>
        <v>45292</v>
      </c>
      <c r="N403" s="147"/>
      <c r="O403" s="94" t="s">
        <v>24</v>
      </c>
      <c r="P403" s="94" t="s">
        <v>117</v>
      </c>
      <c r="Q403" s="94"/>
      <c r="R403" s="97" t="str">
        <f t="shared" ref="R403:R426" si="41">$H$6</f>
        <v>Quarterly Fuel Prices_2021_Update</v>
      </c>
    </row>
    <row r="404" spans="1:18" x14ac:dyDescent="0.6">
      <c r="A404" s="90" t="str">
        <f>'Fuel adder inputs and calcs'!C401</f>
        <v>LSFO</v>
      </c>
      <c r="B404" s="90" t="str">
        <f>'Fuel adder inputs and calcs'!D401</f>
        <v>ROI</v>
      </c>
      <c r="C404" s="90" t="str">
        <f>'Fuel adder inputs and calcs'!E401&amp;'Fuel adder inputs and calcs'!F401</f>
        <v>2024Q2</v>
      </c>
      <c r="D404" s="90" t="str">
        <f>B404&amp;" "&amp;INDEX('Fixed inputs'!$D$76:$D$79,MATCH(A404,rngFuels,0))</f>
        <v>ROI Oil</v>
      </c>
      <c r="E404" s="63"/>
      <c r="G404" s="94" t="str">
        <f t="shared" si="40"/>
        <v>ROI Oil</v>
      </c>
      <c r="H404" s="94" t="s">
        <v>22</v>
      </c>
      <c r="I404" s="95">
        <f ca="1">INDEX(rngFuelPricesDeterministic,MATCH($C404,'Commodity inputs and calcs'!$M$26:$M$77,0),MATCH($A404,'Commodity inputs and calcs'!$N$25:$Q$25,0))+'Fuel adder inputs and calcs'!Q401</f>
        <v>10.553852703277991</v>
      </c>
      <c r="J404" s="95"/>
      <c r="K404" s="94" t="s">
        <v>23</v>
      </c>
      <c r="L404" s="96">
        <v>1</v>
      </c>
      <c r="M404" s="147">
        <f>INDEX('Fixed inputs'!$G$8:$G$59,MATCH(C404,'Fixed inputs'!$D$8:$D$59,0))</f>
        <v>45383</v>
      </c>
      <c r="N404" s="147"/>
      <c r="O404" s="94" t="s">
        <v>24</v>
      </c>
      <c r="P404" s="94" t="s">
        <v>117</v>
      </c>
      <c r="Q404" s="94"/>
      <c r="R404" s="97" t="str">
        <f t="shared" si="41"/>
        <v>Quarterly Fuel Prices_2021_Update</v>
      </c>
    </row>
    <row r="405" spans="1:18" x14ac:dyDescent="0.6">
      <c r="A405" s="90" t="str">
        <f>'Fuel adder inputs and calcs'!C402</f>
        <v>LSFO</v>
      </c>
      <c r="B405" s="90" t="str">
        <f>'Fuel adder inputs and calcs'!D402</f>
        <v>ROI</v>
      </c>
      <c r="C405" s="90" t="str">
        <f>'Fuel adder inputs and calcs'!E402&amp;'Fuel adder inputs and calcs'!F402</f>
        <v>2024Q3</v>
      </c>
      <c r="D405" s="90" t="str">
        <f>B405&amp;" "&amp;INDEX('Fixed inputs'!$D$76:$D$79,MATCH(A405,rngFuels,0))</f>
        <v>ROI Oil</v>
      </c>
      <c r="E405" s="63"/>
      <c r="G405" s="94" t="str">
        <f t="shared" si="40"/>
        <v>ROI Oil</v>
      </c>
      <c r="H405" s="94" t="s">
        <v>22</v>
      </c>
      <c r="I405" s="95">
        <f ca="1">INDEX(rngFuelPricesDeterministic,MATCH($C405,'Commodity inputs and calcs'!$M$26:$M$77,0),MATCH($A405,'Commodity inputs and calcs'!$N$25:$Q$25,0))+'Fuel adder inputs and calcs'!Q402</f>
        <v>10.553852703277991</v>
      </c>
      <c r="J405" s="95"/>
      <c r="K405" s="94" t="s">
        <v>23</v>
      </c>
      <c r="L405" s="96">
        <v>1</v>
      </c>
      <c r="M405" s="147">
        <f>INDEX('Fixed inputs'!$G$8:$G$59,MATCH(C405,'Fixed inputs'!$D$8:$D$59,0))</f>
        <v>45474</v>
      </c>
      <c r="N405" s="147"/>
      <c r="O405" s="94" t="s">
        <v>24</v>
      </c>
      <c r="P405" s="94" t="s">
        <v>117</v>
      </c>
      <c r="Q405" s="94"/>
      <c r="R405" s="97" t="str">
        <f t="shared" si="41"/>
        <v>Quarterly Fuel Prices_2021_Update</v>
      </c>
    </row>
    <row r="406" spans="1:18" x14ac:dyDescent="0.6">
      <c r="A406" s="90" t="str">
        <f>'Fuel adder inputs and calcs'!C403</f>
        <v>LSFO</v>
      </c>
      <c r="B406" s="90" t="str">
        <f>'Fuel adder inputs and calcs'!D403</f>
        <v>ROI</v>
      </c>
      <c r="C406" s="90" t="str">
        <f>'Fuel adder inputs and calcs'!E403&amp;'Fuel adder inputs and calcs'!F403</f>
        <v>2024Q4</v>
      </c>
      <c r="D406" s="90" t="str">
        <f>B406&amp;" "&amp;INDEX('Fixed inputs'!$D$76:$D$79,MATCH(A406,rngFuels,0))</f>
        <v>ROI Oil</v>
      </c>
      <c r="E406" s="63"/>
      <c r="G406" s="94" t="str">
        <f t="shared" si="40"/>
        <v>ROI Oil</v>
      </c>
      <c r="H406" s="94" t="s">
        <v>22</v>
      </c>
      <c r="I406" s="95">
        <f ca="1">INDEX(rngFuelPricesDeterministic,MATCH($C406,'Commodity inputs and calcs'!$M$26:$M$77,0),MATCH($A406,'Commodity inputs and calcs'!$N$25:$Q$25,0))+'Fuel adder inputs and calcs'!Q403</f>
        <v>10.553852703277991</v>
      </c>
      <c r="J406" s="95"/>
      <c r="K406" s="94" t="s">
        <v>23</v>
      </c>
      <c r="L406" s="96">
        <v>1</v>
      </c>
      <c r="M406" s="147">
        <f>INDEX('Fixed inputs'!$G$8:$G$59,MATCH(C406,'Fixed inputs'!$D$8:$D$59,0))</f>
        <v>45566</v>
      </c>
      <c r="N406" s="147"/>
      <c r="O406" s="94" t="s">
        <v>24</v>
      </c>
      <c r="P406" s="94" t="s">
        <v>117</v>
      </c>
      <c r="Q406" s="94"/>
      <c r="R406" s="97" t="str">
        <f t="shared" si="41"/>
        <v>Quarterly Fuel Prices_2021_Update</v>
      </c>
    </row>
    <row r="407" spans="1:18" x14ac:dyDescent="0.6">
      <c r="A407" s="90" t="str">
        <f>'Fuel adder inputs and calcs'!C404</f>
        <v>LSFO</v>
      </c>
      <c r="B407" s="90" t="str">
        <f>'Fuel adder inputs and calcs'!D404</f>
        <v>ROI</v>
      </c>
      <c r="C407" s="90" t="str">
        <f>'Fuel adder inputs and calcs'!E404&amp;'Fuel adder inputs and calcs'!F404</f>
        <v>2025Q1</v>
      </c>
      <c r="D407" s="90" t="str">
        <f>B407&amp;" "&amp;INDEX('Fixed inputs'!$D$76:$D$79,MATCH(A407,rngFuels,0))</f>
        <v>ROI Oil</v>
      </c>
      <c r="E407" s="63"/>
      <c r="G407" s="94" t="str">
        <f t="shared" si="40"/>
        <v>ROI Oil</v>
      </c>
      <c r="H407" s="94" t="s">
        <v>22</v>
      </c>
      <c r="I407" s="95">
        <f ca="1">INDEX(rngFuelPricesDeterministic,MATCH($C407,'Commodity inputs and calcs'!$M$26:$M$77,0),MATCH($A407,'Commodity inputs and calcs'!$N$25:$Q$25,0))+'Fuel adder inputs and calcs'!Q404</f>
        <v>10.553852703277991</v>
      </c>
      <c r="J407" s="95"/>
      <c r="K407" s="94" t="s">
        <v>23</v>
      </c>
      <c r="L407" s="96">
        <v>1</v>
      </c>
      <c r="M407" s="147">
        <f>INDEX('Fixed inputs'!$G$8:$G$59,MATCH(C407,'Fixed inputs'!$D$8:$D$59,0))</f>
        <v>45658</v>
      </c>
      <c r="N407" s="147"/>
      <c r="O407" s="94" t="s">
        <v>24</v>
      </c>
      <c r="P407" s="94" t="s">
        <v>117</v>
      </c>
      <c r="Q407" s="94"/>
      <c r="R407" s="97" t="str">
        <f t="shared" si="41"/>
        <v>Quarterly Fuel Prices_2021_Update</v>
      </c>
    </row>
    <row r="408" spans="1:18" x14ac:dyDescent="0.6">
      <c r="A408" s="90" t="str">
        <f>'Fuel adder inputs and calcs'!C405</f>
        <v>LSFO</v>
      </c>
      <c r="B408" s="90" t="str">
        <f>'Fuel adder inputs and calcs'!D405</f>
        <v>ROI</v>
      </c>
      <c r="C408" s="90" t="str">
        <f>'Fuel adder inputs and calcs'!E405&amp;'Fuel adder inputs and calcs'!F405</f>
        <v>2025Q2</v>
      </c>
      <c r="D408" s="90" t="str">
        <f>B408&amp;" "&amp;INDEX('Fixed inputs'!$D$76:$D$79,MATCH(A408,rngFuels,0))</f>
        <v>ROI Oil</v>
      </c>
      <c r="E408" s="63"/>
      <c r="G408" s="94" t="str">
        <f t="shared" si="40"/>
        <v>ROI Oil</v>
      </c>
      <c r="H408" s="94" t="s">
        <v>22</v>
      </c>
      <c r="I408" s="95">
        <f ca="1">INDEX(rngFuelPricesDeterministic,MATCH($C408,'Commodity inputs and calcs'!$M$26:$M$77,0),MATCH($A408,'Commodity inputs and calcs'!$N$25:$Q$25,0))+'Fuel adder inputs and calcs'!Q405</f>
        <v>10.553852703277991</v>
      </c>
      <c r="J408" s="95"/>
      <c r="K408" s="94" t="s">
        <v>23</v>
      </c>
      <c r="L408" s="96">
        <v>1</v>
      </c>
      <c r="M408" s="147">
        <f>INDEX('Fixed inputs'!$G$8:$G$59,MATCH(C408,'Fixed inputs'!$D$8:$D$59,0))</f>
        <v>45748</v>
      </c>
      <c r="N408" s="147"/>
      <c r="O408" s="94" t="s">
        <v>24</v>
      </c>
      <c r="P408" s="94" t="s">
        <v>117</v>
      </c>
      <c r="Q408" s="94"/>
      <c r="R408" s="97" t="str">
        <f t="shared" si="41"/>
        <v>Quarterly Fuel Prices_2021_Update</v>
      </c>
    </row>
    <row r="409" spans="1:18" x14ac:dyDescent="0.6">
      <c r="A409" s="90" t="str">
        <f>'Fuel adder inputs and calcs'!C406</f>
        <v>LSFO</v>
      </c>
      <c r="B409" s="90" t="str">
        <f>'Fuel adder inputs and calcs'!D406</f>
        <v>ROI</v>
      </c>
      <c r="C409" s="90" t="str">
        <f>'Fuel adder inputs and calcs'!E406&amp;'Fuel adder inputs and calcs'!F406</f>
        <v>2025Q3</v>
      </c>
      <c r="D409" s="90" t="str">
        <f>B409&amp;" "&amp;INDEX('Fixed inputs'!$D$76:$D$79,MATCH(A409,rngFuels,0))</f>
        <v>ROI Oil</v>
      </c>
      <c r="E409" s="63"/>
      <c r="G409" s="94" t="str">
        <f t="shared" si="40"/>
        <v>ROI Oil</v>
      </c>
      <c r="H409" s="94" t="s">
        <v>22</v>
      </c>
      <c r="I409" s="95">
        <f ca="1">INDEX(rngFuelPricesDeterministic,MATCH($C409,'Commodity inputs and calcs'!$M$26:$M$77,0),MATCH($A409,'Commodity inputs and calcs'!$N$25:$Q$25,0))+'Fuel adder inputs and calcs'!Q406</f>
        <v>10.553852703277991</v>
      </c>
      <c r="J409" s="95"/>
      <c r="K409" s="94" t="s">
        <v>23</v>
      </c>
      <c r="L409" s="96">
        <v>1</v>
      </c>
      <c r="M409" s="147">
        <f>INDEX('Fixed inputs'!$G$8:$G$59,MATCH(C409,'Fixed inputs'!$D$8:$D$59,0))</f>
        <v>45839</v>
      </c>
      <c r="N409" s="147"/>
      <c r="O409" s="94" t="s">
        <v>24</v>
      </c>
      <c r="P409" s="94" t="s">
        <v>117</v>
      </c>
      <c r="Q409" s="94"/>
      <c r="R409" s="97" t="str">
        <f t="shared" si="41"/>
        <v>Quarterly Fuel Prices_2021_Update</v>
      </c>
    </row>
    <row r="410" spans="1:18" x14ac:dyDescent="0.6">
      <c r="A410" s="90" t="str">
        <f>'Fuel adder inputs and calcs'!C407</f>
        <v>LSFO</v>
      </c>
      <c r="B410" s="90" t="str">
        <f>'Fuel adder inputs and calcs'!D407</f>
        <v>ROI</v>
      </c>
      <c r="C410" s="90" t="str">
        <f>'Fuel adder inputs and calcs'!E407&amp;'Fuel adder inputs and calcs'!F407</f>
        <v>2025Q4</v>
      </c>
      <c r="D410" s="90" t="str">
        <f>B410&amp;" "&amp;INDEX('Fixed inputs'!$D$76:$D$79,MATCH(A410,rngFuels,0))</f>
        <v>ROI Oil</v>
      </c>
      <c r="E410" s="63"/>
      <c r="G410" s="94" t="str">
        <f t="shared" si="40"/>
        <v>ROI Oil</v>
      </c>
      <c r="H410" s="94" t="s">
        <v>22</v>
      </c>
      <c r="I410" s="95">
        <f ca="1">INDEX(rngFuelPricesDeterministic,MATCH($C410,'Commodity inputs and calcs'!$M$26:$M$77,0),MATCH($A410,'Commodity inputs and calcs'!$N$25:$Q$25,0))+'Fuel adder inputs and calcs'!Q407</f>
        <v>10.553852703277991</v>
      </c>
      <c r="J410" s="95"/>
      <c r="K410" s="94" t="s">
        <v>23</v>
      </c>
      <c r="L410" s="96">
        <v>1</v>
      </c>
      <c r="M410" s="147">
        <f>INDEX('Fixed inputs'!$G$8:$G$59,MATCH(C410,'Fixed inputs'!$D$8:$D$59,0))</f>
        <v>45931</v>
      </c>
      <c r="N410" s="147"/>
      <c r="O410" s="94" t="s">
        <v>24</v>
      </c>
      <c r="P410" s="94" t="s">
        <v>117</v>
      </c>
      <c r="Q410" s="94"/>
      <c r="R410" s="97" t="str">
        <f t="shared" si="41"/>
        <v>Quarterly Fuel Prices_2021_Update</v>
      </c>
    </row>
    <row r="411" spans="1:18" x14ac:dyDescent="0.6">
      <c r="A411" s="90" t="str">
        <f>'Fuel adder inputs and calcs'!C408</f>
        <v>LSFO</v>
      </c>
      <c r="B411" s="90" t="str">
        <f>'Fuel adder inputs and calcs'!D408</f>
        <v>ROI</v>
      </c>
      <c r="C411" s="90" t="str">
        <f>'Fuel adder inputs and calcs'!E408&amp;'Fuel adder inputs and calcs'!F408</f>
        <v>2026Q1</v>
      </c>
      <c r="D411" s="90" t="str">
        <f>B411&amp;" "&amp;INDEX('Fixed inputs'!$D$76:$D$79,MATCH(A411,rngFuels,0))</f>
        <v>ROI Oil</v>
      </c>
      <c r="E411" s="63"/>
      <c r="G411" s="94" t="str">
        <f t="shared" si="40"/>
        <v>ROI Oil</v>
      </c>
      <c r="H411" s="94" t="s">
        <v>22</v>
      </c>
      <c r="I411" s="95">
        <f ca="1">INDEX(rngFuelPricesDeterministic,MATCH($C411,'Commodity inputs and calcs'!$M$26:$M$77,0),MATCH($A411,'Commodity inputs and calcs'!$N$25:$Q$25,0))+'Fuel adder inputs and calcs'!Q408</f>
        <v>10.553852703277991</v>
      </c>
      <c r="J411" s="95"/>
      <c r="K411" s="94" t="s">
        <v>23</v>
      </c>
      <c r="L411" s="96">
        <v>1</v>
      </c>
      <c r="M411" s="147">
        <f>INDEX('Fixed inputs'!$G$8:$G$59,MATCH(C411,'Fixed inputs'!$D$8:$D$59,0))</f>
        <v>46023</v>
      </c>
      <c r="N411" s="147"/>
      <c r="O411" s="94" t="s">
        <v>24</v>
      </c>
      <c r="P411" s="94" t="s">
        <v>117</v>
      </c>
      <c r="Q411" s="94"/>
      <c r="R411" s="97" t="str">
        <f t="shared" si="41"/>
        <v>Quarterly Fuel Prices_2021_Update</v>
      </c>
    </row>
    <row r="412" spans="1:18" x14ac:dyDescent="0.6">
      <c r="A412" s="90" t="str">
        <f>'Fuel adder inputs and calcs'!C409</f>
        <v>LSFO</v>
      </c>
      <c r="B412" s="90" t="str">
        <f>'Fuel adder inputs and calcs'!D409</f>
        <v>ROI</v>
      </c>
      <c r="C412" s="90" t="str">
        <f>'Fuel adder inputs and calcs'!E409&amp;'Fuel adder inputs and calcs'!F409</f>
        <v>2026Q2</v>
      </c>
      <c r="D412" s="90" t="str">
        <f>B412&amp;" "&amp;INDEX('Fixed inputs'!$D$76:$D$79,MATCH(A412,rngFuels,0))</f>
        <v>ROI Oil</v>
      </c>
      <c r="E412" s="63"/>
      <c r="G412" s="94" t="str">
        <f t="shared" si="40"/>
        <v>ROI Oil</v>
      </c>
      <c r="H412" s="94" t="s">
        <v>22</v>
      </c>
      <c r="I412" s="95">
        <f ca="1">INDEX(rngFuelPricesDeterministic,MATCH($C412,'Commodity inputs and calcs'!$M$26:$M$77,0),MATCH($A412,'Commodity inputs and calcs'!$N$25:$Q$25,0))+'Fuel adder inputs and calcs'!Q409</f>
        <v>10.553852703277991</v>
      </c>
      <c r="J412" s="95"/>
      <c r="K412" s="94" t="s">
        <v>23</v>
      </c>
      <c r="L412" s="96">
        <v>1</v>
      </c>
      <c r="M412" s="147">
        <f>INDEX('Fixed inputs'!$G$8:$G$59,MATCH(C412,'Fixed inputs'!$D$8:$D$59,0))</f>
        <v>46113</v>
      </c>
      <c r="N412" s="147"/>
      <c r="O412" s="94" t="s">
        <v>24</v>
      </c>
      <c r="P412" s="94" t="s">
        <v>117</v>
      </c>
      <c r="Q412" s="94"/>
      <c r="R412" s="97" t="str">
        <f t="shared" si="41"/>
        <v>Quarterly Fuel Prices_2021_Update</v>
      </c>
    </row>
    <row r="413" spans="1:18" x14ac:dyDescent="0.6">
      <c r="A413" s="90" t="str">
        <f>'Fuel adder inputs and calcs'!C410</f>
        <v>LSFO</v>
      </c>
      <c r="B413" s="90" t="str">
        <f>'Fuel adder inputs and calcs'!D410</f>
        <v>ROI</v>
      </c>
      <c r="C413" s="90" t="str">
        <f>'Fuel adder inputs and calcs'!E410&amp;'Fuel adder inputs and calcs'!F410</f>
        <v>2026Q3</v>
      </c>
      <c r="D413" s="90" t="str">
        <f>B413&amp;" "&amp;INDEX('Fixed inputs'!$D$76:$D$79,MATCH(A413,rngFuels,0))</f>
        <v>ROI Oil</v>
      </c>
      <c r="E413" s="63"/>
      <c r="G413" s="94" t="str">
        <f t="shared" si="40"/>
        <v>ROI Oil</v>
      </c>
      <c r="H413" s="94" t="s">
        <v>22</v>
      </c>
      <c r="I413" s="95">
        <f ca="1">INDEX(rngFuelPricesDeterministic,MATCH($C413,'Commodity inputs and calcs'!$M$26:$M$77,0),MATCH($A413,'Commodity inputs and calcs'!$N$25:$Q$25,0))+'Fuel adder inputs and calcs'!Q410</f>
        <v>10.553852703277991</v>
      </c>
      <c r="J413" s="95"/>
      <c r="K413" s="94" t="s">
        <v>23</v>
      </c>
      <c r="L413" s="96">
        <v>1</v>
      </c>
      <c r="M413" s="147">
        <f>INDEX('Fixed inputs'!$G$8:$G$59,MATCH(C413,'Fixed inputs'!$D$8:$D$59,0))</f>
        <v>46204</v>
      </c>
      <c r="N413" s="147"/>
      <c r="O413" s="94" t="s">
        <v>24</v>
      </c>
      <c r="P413" s="94" t="s">
        <v>117</v>
      </c>
      <c r="Q413" s="94"/>
      <c r="R413" s="97" t="str">
        <f t="shared" si="41"/>
        <v>Quarterly Fuel Prices_2021_Update</v>
      </c>
    </row>
    <row r="414" spans="1:18" x14ac:dyDescent="0.6">
      <c r="A414" s="90" t="str">
        <f>'Fuel adder inputs and calcs'!C411</f>
        <v>LSFO</v>
      </c>
      <c r="B414" s="90" t="str">
        <f>'Fuel adder inputs and calcs'!D411</f>
        <v>ROI</v>
      </c>
      <c r="C414" s="90" t="str">
        <f>'Fuel adder inputs and calcs'!E411&amp;'Fuel adder inputs and calcs'!F411</f>
        <v>2026Q4</v>
      </c>
      <c r="D414" s="90" t="str">
        <f>B414&amp;" "&amp;INDEX('Fixed inputs'!$D$76:$D$79,MATCH(A414,rngFuels,0))</f>
        <v>ROI Oil</v>
      </c>
      <c r="E414" s="63"/>
      <c r="G414" s="94" t="str">
        <f t="shared" si="40"/>
        <v>ROI Oil</v>
      </c>
      <c r="H414" s="94" t="s">
        <v>22</v>
      </c>
      <c r="I414" s="95">
        <f ca="1">INDEX(rngFuelPricesDeterministic,MATCH($C414,'Commodity inputs and calcs'!$M$26:$M$77,0),MATCH($A414,'Commodity inputs and calcs'!$N$25:$Q$25,0))+'Fuel adder inputs and calcs'!Q411</f>
        <v>10.553852703277991</v>
      </c>
      <c r="J414" s="95"/>
      <c r="K414" s="94" t="s">
        <v>23</v>
      </c>
      <c r="L414" s="96">
        <v>1</v>
      </c>
      <c r="M414" s="147">
        <f>INDEX('Fixed inputs'!$G$8:$G$59,MATCH(C414,'Fixed inputs'!$D$8:$D$59,0))</f>
        <v>46296</v>
      </c>
      <c r="N414" s="147"/>
      <c r="O414" s="94" t="s">
        <v>24</v>
      </c>
      <c r="P414" s="94" t="s">
        <v>117</v>
      </c>
      <c r="Q414" s="94"/>
      <c r="R414" s="97" t="str">
        <f t="shared" si="41"/>
        <v>Quarterly Fuel Prices_2021_Update</v>
      </c>
    </row>
    <row r="415" spans="1:18" x14ac:dyDescent="0.6">
      <c r="A415" s="90" t="str">
        <f>'Fuel adder inputs and calcs'!C412</f>
        <v>LSFO</v>
      </c>
      <c r="B415" s="90" t="str">
        <f>'Fuel adder inputs and calcs'!D412</f>
        <v>ROI</v>
      </c>
      <c r="C415" s="90" t="str">
        <f>'Fuel adder inputs and calcs'!E412&amp;'Fuel adder inputs and calcs'!F412</f>
        <v>2027Q1</v>
      </c>
      <c r="D415" s="90" t="str">
        <f>B415&amp;" "&amp;INDEX('Fixed inputs'!$D$76:$D$79,MATCH(A415,rngFuels,0))</f>
        <v>ROI Oil</v>
      </c>
      <c r="E415" s="63"/>
      <c r="G415" s="94" t="str">
        <f t="shared" si="40"/>
        <v>ROI Oil</v>
      </c>
      <c r="H415" s="94" t="s">
        <v>22</v>
      </c>
      <c r="I415" s="95">
        <f ca="1">INDEX(rngFuelPricesDeterministic,MATCH($C415,'Commodity inputs and calcs'!$M$26:$M$77,0),MATCH($A415,'Commodity inputs and calcs'!$N$25:$Q$25,0))+'Fuel adder inputs and calcs'!Q412</f>
        <v>10.553852703277991</v>
      </c>
      <c r="J415" s="95"/>
      <c r="K415" s="94" t="s">
        <v>23</v>
      </c>
      <c r="L415" s="96">
        <v>1</v>
      </c>
      <c r="M415" s="147">
        <f>INDEX('Fixed inputs'!$G$8:$G$59,MATCH(C415,'Fixed inputs'!$D$8:$D$59,0))</f>
        <v>46388</v>
      </c>
      <c r="N415" s="147"/>
      <c r="O415" s="94" t="s">
        <v>24</v>
      </c>
      <c r="P415" s="94" t="s">
        <v>117</v>
      </c>
      <c r="Q415" s="94"/>
      <c r="R415" s="97" t="str">
        <f t="shared" si="41"/>
        <v>Quarterly Fuel Prices_2021_Update</v>
      </c>
    </row>
    <row r="416" spans="1:18" x14ac:dyDescent="0.6">
      <c r="A416" s="90" t="str">
        <f>'Fuel adder inputs and calcs'!C413</f>
        <v>LSFO</v>
      </c>
      <c r="B416" s="90" t="str">
        <f>'Fuel adder inputs and calcs'!D413</f>
        <v>ROI</v>
      </c>
      <c r="C416" s="90" t="str">
        <f>'Fuel adder inputs and calcs'!E413&amp;'Fuel adder inputs and calcs'!F413</f>
        <v>2027Q2</v>
      </c>
      <c r="D416" s="90" t="str">
        <f>B416&amp;" "&amp;INDEX('Fixed inputs'!$D$76:$D$79,MATCH(A416,rngFuels,0))</f>
        <v>ROI Oil</v>
      </c>
      <c r="E416" s="63"/>
      <c r="G416" s="94" t="str">
        <f t="shared" si="40"/>
        <v>ROI Oil</v>
      </c>
      <c r="H416" s="94" t="s">
        <v>22</v>
      </c>
      <c r="I416" s="95">
        <f ca="1">INDEX(rngFuelPricesDeterministic,MATCH($C416,'Commodity inputs and calcs'!$M$26:$M$77,0),MATCH($A416,'Commodity inputs and calcs'!$N$25:$Q$25,0))+'Fuel adder inputs and calcs'!Q413</f>
        <v>10.553852703277991</v>
      </c>
      <c r="J416" s="95"/>
      <c r="K416" s="94" t="s">
        <v>23</v>
      </c>
      <c r="L416" s="96">
        <v>1</v>
      </c>
      <c r="M416" s="147">
        <f>INDEX('Fixed inputs'!$G$8:$G$59,MATCH(C416,'Fixed inputs'!$D$8:$D$59,0))</f>
        <v>46478</v>
      </c>
      <c r="N416" s="147"/>
      <c r="O416" s="94" t="s">
        <v>24</v>
      </c>
      <c r="P416" s="94" t="s">
        <v>117</v>
      </c>
      <c r="Q416" s="94"/>
      <c r="R416" s="97" t="str">
        <f t="shared" si="41"/>
        <v>Quarterly Fuel Prices_2021_Update</v>
      </c>
    </row>
    <row r="417" spans="1:18" x14ac:dyDescent="0.6">
      <c r="A417" s="90" t="str">
        <f>'Fuel adder inputs and calcs'!C414</f>
        <v>LSFO</v>
      </c>
      <c r="B417" s="90" t="str">
        <f>'Fuel adder inputs and calcs'!D414</f>
        <v>ROI</v>
      </c>
      <c r="C417" s="90" t="str">
        <f>'Fuel adder inputs and calcs'!E414&amp;'Fuel adder inputs and calcs'!F414</f>
        <v>2027Q3</v>
      </c>
      <c r="D417" s="90" t="str">
        <f>B417&amp;" "&amp;INDEX('Fixed inputs'!$D$76:$D$79,MATCH(A417,rngFuels,0))</f>
        <v>ROI Oil</v>
      </c>
      <c r="E417" s="63"/>
      <c r="G417" s="94" t="str">
        <f t="shared" si="40"/>
        <v>ROI Oil</v>
      </c>
      <c r="H417" s="94" t="s">
        <v>22</v>
      </c>
      <c r="I417" s="95">
        <f ca="1">INDEX(rngFuelPricesDeterministic,MATCH($C417,'Commodity inputs and calcs'!$M$26:$M$77,0),MATCH($A417,'Commodity inputs and calcs'!$N$25:$Q$25,0))+'Fuel adder inputs and calcs'!Q414</f>
        <v>10.553852703277991</v>
      </c>
      <c r="J417" s="95"/>
      <c r="K417" s="94" t="s">
        <v>23</v>
      </c>
      <c r="L417" s="96">
        <v>1</v>
      </c>
      <c r="M417" s="147">
        <f>INDEX('Fixed inputs'!$G$8:$G$59,MATCH(C417,'Fixed inputs'!$D$8:$D$59,0))</f>
        <v>46569</v>
      </c>
      <c r="N417" s="147"/>
      <c r="O417" s="94" t="s">
        <v>24</v>
      </c>
      <c r="P417" s="94" t="s">
        <v>117</v>
      </c>
      <c r="Q417" s="94"/>
      <c r="R417" s="97" t="str">
        <f t="shared" si="41"/>
        <v>Quarterly Fuel Prices_2021_Update</v>
      </c>
    </row>
    <row r="418" spans="1:18" x14ac:dyDescent="0.6">
      <c r="A418" s="90" t="str">
        <f>'Fuel adder inputs and calcs'!C415</f>
        <v>LSFO</v>
      </c>
      <c r="B418" s="90" t="str">
        <f>'Fuel adder inputs and calcs'!D415</f>
        <v>ROI</v>
      </c>
      <c r="C418" s="90" t="str">
        <f>'Fuel adder inputs and calcs'!E415&amp;'Fuel adder inputs and calcs'!F415</f>
        <v>2027Q4</v>
      </c>
      <c r="D418" s="90" t="str">
        <f>B418&amp;" "&amp;INDEX('Fixed inputs'!$D$76:$D$79,MATCH(A418,rngFuels,0))</f>
        <v>ROI Oil</v>
      </c>
      <c r="E418" s="63"/>
      <c r="G418" s="94" t="str">
        <f t="shared" si="40"/>
        <v>ROI Oil</v>
      </c>
      <c r="H418" s="94" t="s">
        <v>22</v>
      </c>
      <c r="I418" s="95">
        <f ca="1">INDEX(rngFuelPricesDeterministic,MATCH($C418,'Commodity inputs and calcs'!$M$26:$M$77,0),MATCH($A418,'Commodity inputs and calcs'!$N$25:$Q$25,0))+'Fuel adder inputs and calcs'!Q415</f>
        <v>10.553852703277991</v>
      </c>
      <c r="J418" s="95"/>
      <c r="K418" s="94" t="s">
        <v>23</v>
      </c>
      <c r="L418" s="96">
        <v>1</v>
      </c>
      <c r="M418" s="147">
        <f>INDEX('Fixed inputs'!$G$8:$G$59,MATCH(C418,'Fixed inputs'!$D$8:$D$59,0))</f>
        <v>46661</v>
      </c>
      <c r="N418" s="147"/>
      <c r="O418" s="94" t="s">
        <v>24</v>
      </c>
      <c r="P418" s="94" t="s">
        <v>117</v>
      </c>
      <c r="Q418" s="94"/>
      <c r="R418" s="97" t="str">
        <f t="shared" si="41"/>
        <v>Quarterly Fuel Prices_2021_Update</v>
      </c>
    </row>
    <row r="419" spans="1:18" x14ac:dyDescent="0.6">
      <c r="A419" s="90" t="str">
        <f>'Fuel adder inputs and calcs'!C416</f>
        <v>LSFO</v>
      </c>
      <c r="B419" s="90" t="str">
        <f>'Fuel adder inputs and calcs'!D416</f>
        <v>ROI</v>
      </c>
      <c r="C419" s="90" t="str">
        <f>'Fuel adder inputs and calcs'!E416&amp;'Fuel adder inputs and calcs'!F416</f>
        <v>2028Q1</v>
      </c>
      <c r="D419" s="90" t="str">
        <f>B419&amp;" "&amp;INDEX('Fixed inputs'!$D$76:$D$79,MATCH(A419,rngFuels,0))</f>
        <v>ROI Oil</v>
      </c>
      <c r="E419" s="63"/>
      <c r="G419" s="94" t="str">
        <f t="shared" si="40"/>
        <v>ROI Oil</v>
      </c>
      <c r="H419" s="94" t="s">
        <v>22</v>
      </c>
      <c r="I419" s="95">
        <f ca="1">INDEX(rngFuelPricesDeterministic,MATCH($C419,'Commodity inputs and calcs'!$M$26:$M$77,0),MATCH($A419,'Commodity inputs and calcs'!$N$25:$Q$25,0))+'Fuel adder inputs and calcs'!Q416</f>
        <v>10.553852703277991</v>
      </c>
      <c r="J419" s="95"/>
      <c r="K419" s="94" t="s">
        <v>23</v>
      </c>
      <c r="L419" s="96">
        <v>1</v>
      </c>
      <c r="M419" s="147">
        <f>INDEX('Fixed inputs'!$G$8:$G$59,MATCH(C419,'Fixed inputs'!$D$8:$D$59,0))</f>
        <v>46753</v>
      </c>
      <c r="N419" s="147"/>
      <c r="O419" s="94" t="s">
        <v>24</v>
      </c>
      <c r="P419" s="94" t="s">
        <v>117</v>
      </c>
      <c r="Q419" s="94"/>
      <c r="R419" s="97" t="str">
        <f t="shared" si="41"/>
        <v>Quarterly Fuel Prices_2021_Update</v>
      </c>
    </row>
    <row r="420" spans="1:18" x14ac:dyDescent="0.6">
      <c r="A420" s="90" t="str">
        <f>'Fuel adder inputs and calcs'!C417</f>
        <v>LSFO</v>
      </c>
      <c r="B420" s="90" t="str">
        <f>'Fuel adder inputs and calcs'!D417</f>
        <v>ROI</v>
      </c>
      <c r="C420" s="90" t="str">
        <f>'Fuel adder inputs and calcs'!E417&amp;'Fuel adder inputs and calcs'!F417</f>
        <v>2028Q2</v>
      </c>
      <c r="D420" s="90" t="str">
        <f>B420&amp;" "&amp;INDEX('Fixed inputs'!$D$76:$D$79,MATCH(A420,rngFuels,0))</f>
        <v>ROI Oil</v>
      </c>
      <c r="E420" s="63"/>
      <c r="G420" s="94" t="str">
        <f t="shared" si="40"/>
        <v>ROI Oil</v>
      </c>
      <c r="H420" s="94" t="s">
        <v>22</v>
      </c>
      <c r="I420" s="95">
        <f ca="1">INDEX(rngFuelPricesDeterministic,MATCH($C420,'Commodity inputs and calcs'!$M$26:$M$77,0),MATCH($A420,'Commodity inputs and calcs'!$N$25:$Q$25,0))+'Fuel adder inputs and calcs'!Q417</f>
        <v>10.553852703277991</v>
      </c>
      <c r="J420" s="95"/>
      <c r="K420" s="94" t="s">
        <v>23</v>
      </c>
      <c r="L420" s="96">
        <v>1</v>
      </c>
      <c r="M420" s="147">
        <f>INDEX('Fixed inputs'!$G$8:$G$59,MATCH(C420,'Fixed inputs'!$D$8:$D$59,0))</f>
        <v>46844</v>
      </c>
      <c r="N420" s="147"/>
      <c r="O420" s="94" t="s">
        <v>24</v>
      </c>
      <c r="P420" s="94" t="s">
        <v>117</v>
      </c>
      <c r="Q420" s="94"/>
      <c r="R420" s="97" t="str">
        <f t="shared" si="41"/>
        <v>Quarterly Fuel Prices_2021_Update</v>
      </c>
    </row>
    <row r="421" spans="1:18" x14ac:dyDescent="0.6">
      <c r="A421" s="90" t="str">
        <f>'Fuel adder inputs and calcs'!C418</f>
        <v>LSFO</v>
      </c>
      <c r="B421" s="90" t="str">
        <f>'Fuel adder inputs and calcs'!D418</f>
        <v>ROI</v>
      </c>
      <c r="C421" s="90" t="str">
        <f>'Fuel adder inputs and calcs'!E418&amp;'Fuel adder inputs and calcs'!F418</f>
        <v>2028Q3</v>
      </c>
      <c r="D421" s="90" t="str">
        <f>B421&amp;" "&amp;INDEX('Fixed inputs'!$D$76:$D$79,MATCH(A421,rngFuels,0))</f>
        <v>ROI Oil</v>
      </c>
      <c r="E421" s="63"/>
      <c r="G421" s="94" t="str">
        <f t="shared" si="40"/>
        <v>ROI Oil</v>
      </c>
      <c r="H421" s="94" t="s">
        <v>22</v>
      </c>
      <c r="I421" s="95">
        <f ca="1">INDEX(rngFuelPricesDeterministic,MATCH($C421,'Commodity inputs and calcs'!$M$26:$M$77,0),MATCH($A421,'Commodity inputs and calcs'!$N$25:$Q$25,0))+'Fuel adder inputs and calcs'!Q418</f>
        <v>10.553852703277991</v>
      </c>
      <c r="J421" s="95"/>
      <c r="K421" s="94" t="s">
        <v>23</v>
      </c>
      <c r="L421" s="96">
        <v>1</v>
      </c>
      <c r="M421" s="147">
        <f>INDEX('Fixed inputs'!$G$8:$G$59,MATCH(C421,'Fixed inputs'!$D$8:$D$59,0))</f>
        <v>46935</v>
      </c>
      <c r="N421" s="147"/>
      <c r="O421" s="94" t="s">
        <v>24</v>
      </c>
      <c r="P421" s="94" t="s">
        <v>117</v>
      </c>
      <c r="Q421" s="94"/>
      <c r="R421" s="97" t="str">
        <f t="shared" si="41"/>
        <v>Quarterly Fuel Prices_2021_Update</v>
      </c>
    </row>
    <row r="422" spans="1:18" x14ac:dyDescent="0.6">
      <c r="A422" s="90" t="str">
        <f>'Fuel adder inputs and calcs'!C419</f>
        <v>LSFO</v>
      </c>
      <c r="B422" s="90" t="str">
        <f>'Fuel adder inputs and calcs'!D419</f>
        <v>ROI</v>
      </c>
      <c r="C422" s="90" t="str">
        <f>'Fuel adder inputs and calcs'!E419&amp;'Fuel adder inputs and calcs'!F419</f>
        <v>2028Q4</v>
      </c>
      <c r="D422" s="90" t="str">
        <f>B422&amp;" "&amp;INDEX('Fixed inputs'!$D$76:$D$79,MATCH(A422,rngFuels,0))</f>
        <v>ROI Oil</v>
      </c>
      <c r="E422" s="63"/>
      <c r="G422" s="94" t="str">
        <f t="shared" si="40"/>
        <v>ROI Oil</v>
      </c>
      <c r="H422" s="94" t="s">
        <v>22</v>
      </c>
      <c r="I422" s="95">
        <f ca="1">INDEX(rngFuelPricesDeterministic,MATCH($C422,'Commodity inputs and calcs'!$M$26:$M$77,0),MATCH($A422,'Commodity inputs and calcs'!$N$25:$Q$25,0))+'Fuel adder inputs and calcs'!Q419</f>
        <v>10.553852703277991</v>
      </c>
      <c r="J422" s="95"/>
      <c r="K422" s="94" t="s">
        <v>23</v>
      </c>
      <c r="L422" s="96">
        <v>1</v>
      </c>
      <c r="M422" s="147">
        <f>INDEX('Fixed inputs'!$G$8:$G$59,MATCH(C422,'Fixed inputs'!$D$8:$D$59,0))</f>
        <v>47027</v>
      </c>
      <c r="N422" s="147"/>
      <c r="O422" s="94" t="s">
        <v>24</v>
      </c>
      <c r="P422" s="94" t="s">
        <v>117</v>
      </c>
      <c r="Q422" s="94"/>
      <c r="R422" s="97" t="str">
        <f t="shared" si="41"/>
        <v>Quarterly Fuel Prices_2021_Update</v>
      </c>
    </row>
    <row r="423" spans="1:18" x14ac:dyDescent="0.6">
      <c r="A423" s="90" t="str">
        <f>'Fuel adder inputs and calcs'!C420</f>
        <v>LSFO</v>
      </c>
      <c r="B423" s="90" t="str">
        <f>'Fuel adder inputs and calcs'!D420</f>
        <v>ROI</v>
      </c>
      <c r="C423" s="90" t="str">
        <f>'Fuel adder inputs and calcs'!E420&amp;'Fuel adder inputs and calcs'!F420</f>
        <v>2029Q1</v>
      </c>
      <c r="D423" s="90" t="str">
        <f>B423&amp;" "&amp;INDEX('Fixed inputs'!$D$76:$D$79,MATCH(A423,rngFuels,0))</f>
        <v>ROI Oil</v>
      </c>
      <c r="E423" s="63"/>
      <c r="G423" s="94" t="str">
        <f t="shared" si="40"/>
        <v>ROI Oil</v>
      </c>
      <c r="H423" s="94" t="s">
        <v>22</v>
      </c>
      <c r="I423" s="95">
        <f ca="1">INDEX(rngFuelPricesDeterministic,MATCH($C423,'Commodity inputs and calcs'!$M$26:$M$77,0),MATCH($A423,'Commodity inputs and calcs'!$N$25:$Q$25,0))+'Fuel adder inputs and calcs'!Q420</f>
        <v>10.553852703277991</v>
      </c>
      <c r="J423" s="95"/>
      <c r="K423" s="94" t="s">
        <v>23</v>
      </c>
      <c r="L423" s="96">
        <v>1</v>
      </c>
      <c r="M423" s="147">
        <f>INDEX('Fixed inputs'!$G$8:$G$59,MATCH(C423,'Fixed inputs'!$D$8:$D$59,0))</f>
        <v>47119</v>
      </c>
      <c r="N423" s="147"/>
      <c r="O423" s="94" t="s">
        <v>24</v>
      </c>
      <c r="P423" s="94" t="s">
        <v>117</v>
      </c>
      <c r="Q423" s="94"/>
      <c r="R423" s="97" t="str">
        <f t="shared" si="41"/>
        <v>Quarterly Fuel Prices_2021_Update</v>
      </c>
    </row>
    <row r="424" spans="1:18" x14ac:dyDescent="0.6">
      <c r="A424" s="90" t="str">
        <f>'Fuel adder inputs and calcs'!C421</f>
        <v>LSFO</v>
      </c>
      <c r="B424" s="90" t="str">
        <f>'Fuel adder inputs and calcs'!D421</f>
        <v>ROI</v>
      </c>
      <c r="C424" s="90" t="str">
        <f>'Fuel adder inputs and calcs'!E421&amp;'Fuel adder inputs and calcs'!F421</f>
        <v>2029Q2</v>
      </c>
      <c r="D424" s="90" t="str">
        <f>B424&amp;" "&amp;INDEX('Fixed inputs'!$D$76:$D$79,MATCH(A424,rngFuels,0))</f>
        <v>ROI Oil</v>
      </c>
      <c r="E424" s="63"/>
      <c r="G424" s="94" t="str">
        <f t="shared" si="40"/>
        <v>ROI Oil</v>
      </c>
      <c r="H424" s="94" t="s">
        <v>22</v>
      </c>
      <c r="I424" s="95">
        <f ca="1">INDEX(rngFuelPricesDeterministic,MATCH($C424,'Commodity inputs and calcs'!$M$26:$M$77,0),MATCH($A424,'Commodity inputs and calcs'!$N$25:$Q$25,0))+'Fuel adder inputs and calcs'!Q421</f>
        <v>10.553852703277991</v>
      </c>
      <c r="J424" s="95"/>
      <c r="K424" s="94" t="s">
        <v>23</v>
      </c>
      <c r="L424" s="96">
        <v>1</v>
      </c>
      <c r="M424" s="147">
        <f>INDEX('Fixed inputs'!$G$8:$G$59,MATCH(C424,'Fixed inputs'!$D$8:$D$59,0))</f>
        <v>47209</v>
      </c>
      <c r="N424" s="147"/>
      <c r="O424" s="94" t="s">
        <v>24</v>
      </c>
      <c r="P424" s="94" t="s">
        <v>117</v>
      </c>
      <c r="Q424" s="94"/>
      <c r="R424" s="97" t="str">
        <f t="shared" si="41"/>
        <v>Quarterly Fuel Prices_2021_Update</v>
      </c>
    </row>
    <row r="425" spans="1:18" x14ac:dyDescent="0.6">
      <c r="A425" s="90" t="str">
        <f>'Fuel adder inputs and calcs'!C422</f>
        <v>LSFO</v>
      </c>
      <c r="B425" s="90" t="str">
        <f>'Fuel adder inputs and calcs'!D422</f>
        <v>ROI</v>
      </c>
      <c r="C425" s="90" t="str">
        <f>'Fuel adder inputs and calcs'!E422&amp;'Fuel adder inputs and calcs'!F422</f>
        <v>2029Q3</v>
      </c>
      <c r="D425" s="90" t="str">
        <f>B425&amp;" "&amp;INDEX('Fixed inputs'!$D$76:$D$79,MATCH(A425,rngFuels,0))</f>
        <v>ROI Oil</v>
      </c>
      <c r="E425" s="63"/>
      <c r="G425" s="94" t="str">
        <f t="shared" si="40"/>
        <v>ROI Oil</v>
      </c>
      <c r="H425" s="94" t="s">
        <v>22</v>
      </c>
      <c r="I425" s="95">
        <f ca="1">INDEX(rngFuelPricesDeterministic,MATCH($C425,'Commodity inputs and calcs'!$M$26:$M$77,0),MATCH($A425,'Commodity inputs and calcs'!$N$25:$Q$25,0))+'Fuel adder inputs and calcs'!Q422</f>
        <v>10.553852703277991</v>
      </c>
      <c r="J425" s="95"/>
      <c r="K425" s="94" t="s">
        <v>23</v>
      </c>
      <c r="L425" s="96">
        <v>1</v>
      </c>
      <c r="M425" s="147">
        <f>INDEX('Fixed inputs'!$G$8:$G$59,MATCH(C425,'Fixed inputs'!$D$8:$D$59,0))</f>
        <v>47300</v>
      </c>
      <c r="N425" s="147"/>
      <c r="O425" s="94" t="s">
        <v>24</v>
      </c>
      <c r="P425" s="94" t="s">
        <v>117</v>
      </c>
      <c r="Q425" s="94"/>
      <c r="R425" s="97" t="str">
        <f t="shared" si="41"/>
        <v>Quarterly Fuel Prices_2021_Update</v>
      </c>
    </row>
    <row r="426" spans="1:18" x14ac:dyDescent="0.6">
      <c r="A426" s="90" t="str">
        <f>'Fuel adder inputs and calcs'!C423</f>
        <v>LSFO</v>
      </c>
      <c r="B426" s="90" t="str">
        <f>'Fuel adder inputs and calcs'!D423</f>
        <v>ROI</v>
      </c>
      <c r="C426" s="90" t="str">
        <f>'Fuel adder inputs and calcs'!E423&amp;'Fuel adder inputs and calcs'!F423</f>
        <v>2029Q4</v>
      </c>
      <c r="D426" s="90" t="str">
        <f>B426&amp;" "&amp;INDEX('Fixed inputs'!$D$76:$D$79,MATCH(A426,rngFuels,0))</f>
        <v>ROI Oil</v>
      </c>
      <c r="E426" s="63"/>
      <c r="G426" s="94" t="str">
        <f t="shared" si="40"/>
        <v>ROI Oil</v>
      </c>
      <c r="H426" s="94" t="s">
        <v>22</v>
      </c>
      <c r="I426" s="95">
        <f ca="1">INDEX(rngFuelPricesDeterministic,MATCH($C426,'Commodity inputs and calcs'!$M$26:$M$77,0),MATCH($A426,'Commodity inputs and calcs'!$N$25:$Q$25,0))+'Fuel adder inputs and calcs'!Q423</f>
        <v>10.553852703277991</v>
      </c>
      <c r="J426" s="95"/>
      <c r="K426" s="94" t="s">
        <v>23</v>
      </c>
      <c r="L426" s="96">
        <v>1</v>
      </c>
      <c r="M426" s="147">
        <f>INDEX('Fixed inputs'!$G$8:$G$59,MATCH(C426,'Fixed inputs'!$D$8:$D$59,0))</f>
        <v>47392</v>
      </c>
      <c r="N426" s="147"/>
      <c r="O426" s="94" t="s">
        <v>24</v>
      </c>
      <c r="P426" s="94" t="s">
        <v>117</v>
      </c>
      <c r="Q426" s="94"/>
      <c r="R426" s="97" t="str">
        <f t="shared" si="41"/>
        <v>Quarterly Fuel Prices_2021_Update</v>
      </c>
    </row>
    <row r="427" spans="1:18" x14ac:dyDescent="0.6">
      <c r="A427" s="90" t="str">
        <f>'Fuel adder inputs and calcs'!C424</f>
        <v>LSFO</v>
      </c>
      <c r="B427" s="90" t="str">
        <f>'Fuel adder inputs and calcs'!D424</f>
        <v>NI</v>
      </c>
      <c r="C427" s="90" t="str">
        <f>'Fuel adder inputs and calcs'!E424&amp;'Fuel adder inputs and calcs'!F424</f>
        <v>2017Q1</v>
      </c>
      <c r="D427" s="90" t="str">
        <f>B427&amp;" "&amp;INDEX('Fixed inputs'!$D$76:$D$79,MATCH(A427,rngFuels,0))</f>
        <v>NI Oil</v>
      </c>
      <c r="E427" s="63"/>
      <c r="G427" s="94" t="str">
        <f>D427</f>
        <v>NI Oil</v>
      </c>
      <c r="H427" s="94" t="s">
        <v>22</v>
      </c>
      <c r="I427" s="95">
        <f ca="1">INDEX(rngFuelPricesDeterministic,MATCH($C427,'Commodity inputs and calcs'!$M$26:$M$77,0),MATCH($A427,'Commodity inputs and calcs'!$N$25:$Q$25,0))+'Fuel adder inputs and calcs'!Q424</f>
        <v>9.9616858237547898</v>
      </c>
      <c r="J427" s="95"/>
      <c r="K427" s="94" t="s">
        <v>23</v>
      </c>
      <c r="L427" s="96">
        <v>1</v>
      </c>
      <c r="M427" s="147">
        <f>INDEX('Fixed inputs'!$G$8:$G$59,MATCH(C427,'Fixed inputs'!$D$8:$D$59,0))</f>
        <v>42736</v>
      </c>
      <c r="N427" s="147"/>
      <c r="O427" s="94" t="s">
        <v>24</v>
      </c>
      <c r="P427" s="94" t="s">
        <v>117</v>
      </c>
      <c r="Q427" s="94"/>
      <c r="R427" s="97" t="str">
        <f t="shared" si="2"/>
        <v>Quarterly Fuel Prices_2021_Update</v>
      </c>
    </row>
    <row r="428" spans="1:18" x14ac:dyDescent="0.6">
      <c r="A428" s="90" t="str">
        <f>'Fuel adder inputs and calcs'!C425</f>
        <v>LSFO</v>
      </c>
      <c r="B428" s="90" t="str">
        <f>'Fuel adder inputs and calcs'!D425</f>
        <v>NI</v>
      </c>
      <c r="C428" s="90" t="str">
        <f>'Fuel adder inputs and calcs'!E425&amp;'Fuel adder inputs and calcs'!F425</f>
        <v>2017Q2</v>
      </c>
      <c r="D428" s="90" t="str">
        <f>B428&amp;" "&amp;INDEX('Fixed inputs'!$D$76:$D$79,MATCH(A428,rngFuels,0))</f>
        <v>NI Oil</v>
      </c>
      <c r="E428" s="63"/>
      <c r="G428" s="94" t="str">
        <f t="shared" ref="G428:G433" si="42">D428</f>
        <v>NI Oil</v>
      </c>
      <c r="H428" s="94" t="s">
        <v>22</v>
      </c>
      <c r="I428" s="95">
        <f ca="1">INDEX(rngFuelPricesDeterministic,MATCH($C428,'Commodity inputs and calcs'!$M$26:$M$77,0),MATCH($A428,'Commodity inputs and calcs'!$N$25:$Q$25,0))+'Fuel adder inputs and calcs'!Q425</f>
        <v>9.9616858237547898</v>
      </c>
      <c r="J428" s="95"/>
      <c r="K428" s="94" t="s">
        <v>23</v>
      </c>
      <c r="L428" s="96">
        <v>1</v>
      </c>
      <c r="M428" s="147">
        <f>INDEX('Fixed inputs'!$G$8:$G$59,MATCH(C428,'Fixed inputs'!$D$8:$D$59,0))</f>
        <v>42826</v>
      </c>
      <c r="N428" s="147"/>
      <c r="O428" s="94" t="s">
        <v>24</v>
      </c>
      <c r="P428" s="94" t="s">
        <v>117</v>
      </c>
      <c r="Q428" s="94"/>
      <c r="R428" s="97" t="str">
        <f t="shared" ref="R428:R977" si="43">$H$6</f>
        <v>Quarterly Fuel Prices_2021_Update</v>
      </c>
    </row>
    <row r="429" spans="1:18" x14ac:dyDescent="0.6">
      <c r="A429" s="90" t="str">
        <f>'Fuel adder inputs and calcs'!C426</f>
        <v>LSFO</v>
      </c>
      <c r="B429" s="90" t="str">
        <f>'Fuel adder inputs and calcs'!D426</f>
        <v>NI</v>
      </c>
      <c r="C429" s="90" t="str">
        <f>'Fuel adder inputs and calcs'!E426&amp;'Fuel adder inputs and calcs'!F426</f>
        <v>2017Q3</v>
      </c>
      <c r="D429" s="90" t="str">
        <f>B429&amp;" "&amp;INDEX('Fixed inputs'!$D$76:$D$79,MATCH(A429,rngFuels,0))</f>
        <v>NI Oil</v>
      </c>
      <c r="E429" s="63"/>
      <c r="G429" s="94" t="str">
        <f t="shared" si="42"/>
        <v>NI Oil</v>
      </c>
      <c r="H429" s="94" t="s">
        <v>22</v>
      </c>
      <c r="I429" s="95">
        <f ca="1">INDEX(rngFuelPricesDeterministic,MATCH($C429,'Commodity inputs and calcs'!$M$26:$M$77,0),MATCH($A429,'Commodity inputs and calcs'!$N$25:$Q$25,0))+'Fuel adder inputs and calcs'!Q426</f>
        <v>9.9616858237547898</v>
      </c>
      <c r="J429" s="95"/>
      <c r="K429" s="94" t="s">
        <v>23</v>
      </c>
      <c r="L429" s="96">
        <v>1</v>
      </c>
      <c r="M429" s="147">
        <f>INDEX('Fixed inputs'!$G$8:$G$59,MATCH(C429,'Fixed inputs'!$D$8:$D$59,0))</f>
        <v>42917</v>
      </c>
      <c r="N429" s="147"/>
      <c r="O429" s="94" t="s">
        <v>24</v>
      </c>
      <c r="P429" s="94" t="s">
        <v>117</v>
      </c>
      <c r="Q429" s="94"/>
      <c r="R429" s="97" t="str">
        <f t="shared" si="43"/>
        <v>Quarterly Fuel Prices_2021_Update</v>
      </c>
    </row>
    <row r="430" spans="1:18" x14ac:dyDescent="0.6">
      <c r="A430" s="90" t="str">
        <f>'Fuel adder inputs and calcs'!C427</f>
        <v>LSFO</v>
      </c>
      <c r="B430" s="90" t="str">
        <f>'Fuel adder inputs and calcs'!D427</f>
        <v>NI</v>
      </c>
      <c r="C430" s="90" t="str">
        <f>'Fuel adder inputs and calcs'!E427&amp;'Fuel adder inputs and calcs'!F427</f>
        <v>2017Q4</v>
      </c>
      <c r="D430" s="90" t="str">
        <f>B430&amp;" "&amp;INDEX('Fixed inputs'!$D$76:$D$79,MATCH(A430,rngFuels,0))</f>
        <v>NI Oil</v>
      </c>
      <c r="E430" s="63"/>
      <c r="G430" s="94" t="str">
        <f t="shared" si="42"/>
        <v>NI Oil</v>
      </c>
      <c r="H430" s="94" t="s">
        <v>22</v>
      </c>
      <c r="I430" s="95">
        <f ca="1">INDEX(rngFuelPricesDeterministic,MATCH($C430,'Commodity inputs and calcs'!$M$26:$M$77,0),MATCH($A430,'Commodity inputs and calcs'!$N$25:$Q$25,0))+'Fuel adder inputs and calcs'!Q427</f>
        <v>9.9616858237547898</v>
      </c>
      <c r="J430" s="95"/>
      <c r="K430" s="94" t="s">
        <v>23</v>
      </c>
      <c r="L430" s="96">
        <v>1</v>
      </c>
      <c r="M430" s="147">
        <f>INDEX('Fixed inputs'!$G$8:$G$59,MATCH(C430,'Fixed inputs'!$D$8:$D$59,0))</f>
        <v>43009</v>
      </c>
      <c r="N430" s="147"/>
      <c r="O430" s="94" t="s">
        <v>24</v>
      </c>
      <c r="P430" s="94" t="s">
        <v>117</v>
      </c>
      <c r="Q430" s="94"/>
      <c r="R430" s="97" t="str">
        <f t="shared" si="43"/>
        <v>Quarterly Fuel Prices_2021_Update</v>
      </c>
    </row>
    <row r="431" spans="1:18" x14ac:dyDescent="0.6">
      <c r="A431" s="90" t="str">
        <f>'Fuel adder inputs and calcs'!C428</f>
        <v>LSFO</v>
      </c>
      <c r="B431" s="90" t="str">
        <f>'Fuel adder inputs and calcs'!D428</f>
        <v>NI</v>
      </c>
      <c r="C431" s="90" t="str">
        <f>'Fuel adder inputs and calcs'!E428&amp;'Fuel adder inputs and calcs'!F428</f>
        <v>2018Q1</v>
      </c>
      <c r="D431" s="90" t="str">
        <f>B431&amp;" "&amp;INDEX('Fixed inputs'!$D$76:$D$79,MATCH(A431,rngFuels,0))</f>
        <v>NI Oil</v>
      </c>
      <c r="E431" s="63"/>
      <c r="G431" s="94" t="str">
        <f t="shared" si="42"/>
        <v>NI Oil</v>
      </c>
      <c r="H431" s="94" t="s">
        <v>22</v>
      </c>
      <c r="I431" s="95">
        <f ca="1">INDEX(rngFuelPricesDeterministic,MATCH($C431,'Commodity inputs and calcs'!$M$26:$M$77,0),MATCH($A431,'Commodity inputs and calcs'!$N$25:$Q$25,0))+'Fuel adder inputs and calcs'!Q428</f>
        <v>9.9616858237547898</v>
      </c>
      <c r="J431" s="95"/>
      <c r="K431" s="94" t="s">
        <v>23</v>
      </c>
      <c r="L431" s="96">
        <v>1</v>
      </c>
      <c r="M431" s="147">
        <f>INDEX('Fixed inputs'!$G$8:$G$59,MATCH(C431,'Fixed inputs'!$D$8:$D$59,0))</f>
        <v>43101</v>
      </c>
      <c r="N431" s="147"/>
      <c r="O431" s="94" t="s">
        <v>24</v>
      </c>
      <c r="P431" s="94" t="s">
        <v>117</v>
      </c>
      <c r="Q431" s="94"/>
      <c r="R431" s="97" t="str">
        <f t="shared" si="43"/>
        <v>Quarterly Fuel Prices_2021_Update</v>
      </c>
    </row>
    <row r="432" spans="1:18" x14ac:dyDescent="0.6">
      <c r="A432" s="90" t="str">
        <f>'Fuel adder inputs and calcs'!C429</f>
        <v>LSFO</v>
      </c>
      <c r="B432" s="90" t="str">
        <f>'Fuel adder inputs and calcs'!D429</f>
        <v>NI</v>
      </c>
      <c r="C432" s="90" t="str">
        <f>'Fuel adder inputs and calcs'!E429&amp;'Fuel adder inputs and calcs'!F429</f>
        <v>2018Q2</v>
      </c>
      <c r="D432" s="90" t="str">
        <f>B432&amp;" "&amp;INDEX('Fixed inputs'!$D$76:$D$79,MATCH(A432,rngFuels,0))</f>
        <v>NI Oil</v>
      </c>
      <c r="E432" s="63"/>
      <c r="G432" s="94" t="str">
        <f t="shared" si="42"/>
        <v>NI Oil</v>
      </c>
      <c r="H432" s="94" t="s">
        <v>22</v>
      </c>
      <c r="I432" s="95">
        <f ca="1">INDEX(rngFuelPricesDeterministic,MATCH($C432,'Commodity inputs and calcs'!$M$26:$M$77,0),MATCH($A432,'Commodity inputs and calcs'!$N$25:$Q$25,0))+'Fuel adder inputs and calcs'!Q429</f>
        <v>9.9616858237547898</v>
      </c>
      <c r="J432" s="95"/>
      <c r="K432" s="94" t="s">
        <v>23</v>
      </c>
      <c r="L432" s="96">
        <v>1</v>
      </c>
      <c r="M432" s="147">
        <f>INDEX('Fixed inputs'!$G$8:$G$59,MATCH(C432,'Fixed inputs'!$D$8:$D$59,0))</f>
        <v>43191</v>
      </c>
      <c r="N432" s="147"/>
      <c r="O432" s="94" t="s">
        <v>24</v>
      </c>
      <c r="P432" s="94" t="s">
        <v>117</v>
      </c>
      <c r="Q432" s="94"/>
      <c r="R432" s="97" t="str">
        <f t="shared" si="43"/>
        <v>Quarterly Fuel Prices_2021_Update</v>
      </c>
    </row>
    <row r="433" spans="1:18" x14ac:dyDescent="0.6">
      <c r="A433" s="90" t="str">
        <f>'Fuel adder inputs and calcs'!C430</f>
        <v>LSFO</v>
      </c>
      <c r="B433" s="90" t="str">
        <f>'Fuel adder inputs and calcs'!D430</f>
        <v>NI</v>
      </c>
      <c r="C433" s="90" t="str">
        <f>'Fuel adder inputs and calcs'!E430&amp;'Fuel adder inputs and calcs'!F430</f>
        <v>2018Q3</v>
      </c>
      <c r="D433" s="90" t="str">
        <f>B433&amp;" "&amp;INDEX('Fixed inputs'!$D$76:$D$79,MATCH(A433,rngFuels,0))</f>
        <v>NI Oil</v>
      </c>
      <c r="E433" s="63"/>
      <c r="G433" s="94" t="str">
        <f t="shared" si="42"/>
        <v>NI Oil</v>
      </c>
      <c r="H433" s="94" t="s">
        <v>22</v>
      </c>
      <c r="I433" s="95">
        <f ca="1">INDEX(rngFuelPricesDeterministic,MATCH($C433,'Commodity inputs and calcs'!$M$26:$M$77,0),MATCH($A433,'Commodity inputs and calcs'!$N$25:$Q$25,0))+'Fuel adder inputs and calcs'!Q430</f>
        <v>9.9616858237547898</v>
      </c>
      <c r="J433" s="95"/>
      <c r="K433" s="94" t="s">
        <v>23</v>
      </c>
      <c r="L433" s="96">
        <v>1</v>
      </c>
      <c r="M433" s="147">
        <f>INDEX('Fixed inputs'!$G$8:$G$59,MATCH(C433,'Fixed inputs'!$D$8:$D$59,0))</f>
        <v>43282</v>
      </c>
      <c r="N433" s="147"/>
      <c r="O433" s="94" t="s">
        <v>24</v>
      </c>
      <c r="P433" s="94" t="s">
        <v>117</v>
      </c>
      <c r="Q433" s="94"/>
      <c r="R433" s="97" t="str">
        <f t="shared" si="43"/>
        <v>Quarterly Fuel Prices_2021_Update</v>
      </c>
    </row>
    <row r="434" spans="1:18" x14ac:dyDescent="0.6">
      <c r="A434" s="90" t="str">
        <f>'Fuel adder inputs and calcs'!C431</f>
        <v>LSFO</v>
      </c>
      <c r="B434" s="90" t="str">
        <f>'Fuel adder inputs and calcs'!D431</f>
        <v>NI</v>
      </c>
      <c r="C434" s="90" t="str">
        <f>'Fuel adder inputs and calcs'!E431&amp;'Fuel adder inputs and calcs'!F431</f>
        <v>2018Q4</v>
      </c>
      <c r="D434" s="90" t="str">
        <f>B434&amp;" "&amp;INDEX('Fixed inputs'!$D$76:$D$79,MATCH(A434,rngFuels,0))</f>
        <v>NI Oil</v>
      </c>
      <c r="E434" s="63"/>
      <c r="G434" s="94" t="str">
        <f t="shared" ref="G434:G454" si="44">D434</f>
        <v>NI Oil</v>
      </c>
      <c r="H434" s="94" t="s">
        <v>22</v>
      </c>
      <c r="I434" s="95">
        <f ca="1">INDEX(rngFuelPricesDeterministic,MATCH($C434,'Commodity inputs and calcs'!$M$26:$M$77,0),MATCH($A434,'Commodity inputs and calcs'!$N$25:$Q$25,0))+'Fuel adder inputs and calcs'!Q431</f>
        <v>9.9616858237547898</v>
      </c>
      <c r="J434" s="95"/>
      <c r="K434" s="94" t="s">
        <v>23</v>
      </c>
      <c r="L434" s="96">
        <v>1</v>
      </c>
      <c r="M434" s="147">
        <f>INDEX('Fixed inputs'!$G$8:$G$59,MATCH(C434,'Fixed inputs'!$D$8:$D$59,0))</f>
        <v>43374</v>
      </c>
      <c r="N434" s="147"/>
      <c r="O434" s="94" t="s">
        <v>24</v>
      </c>
      <c r="P434" s="94" t="s">
        <v>117</v>
      </c>
      <c r="Q434" s="94"/>
      <c r="R434" s="97" t="str">
        <f t="shared" si="43"/>
        <v>Quarterly Fuel Prices_2021_Update</v>
      </c>
    </row>
    <row r="435" spans="1:18" x14ac:dyDescent="0.6">
      <c r="A435" s="90" t="str">
        <f>'Fuel adder inputs and calcs'!C432</f>
        <v>LSFO</v>
      </c>
      <c r="B435" s="90" t="str">
        <f>'Fuel adder inputs and calcs'!D432</f>
        <v>NI</v>
      </c>
      <c r="C435" s="90" t="str">
        <f>'Fuel adder inputs and calcs'!E432&amp;'Fuel adder inputs and calcs'!F432</f>
        <v>2019Q1</v>
      </c>
      <c r="D435" s="90" t="str">
        <f>B435&amp;" "&amp;INDEX('Fixed inputs'!$D$76:$D$79,MATCH(A435,rngFuels,0))</f>
        <v>NI Oil</v>
      </c>
      <c r="E435" s="63"/>
      <c r="G435" s="94" t="str">
        <f t="shared" si="44"/>
        <v>NI Oil</v>
      </c>
      <c r="H435" s="94" t="s">
        <v>22</v>
      </c>
      <c r="I435" s="95">
        <f ca="1">INDEX(rngFuelPricesDeterministic,MATCH($C435,'Commodity inputs and calcs'!$M$26:$M$77,0),MATCH($A435,'Commodity inputs and calcs'!$N$25:$Q$25,0))+'Fuel adder inputs and calcs'!Q432</f>
        <v>9.9616858237547898</v>
      </c>
      <c r="J435" s="95"/>
      <c r="K435" s="94" t="s">
        <v>23</v>
      </c>
      <c r="L435" s="96">
        <v>1</v>
      </c>
      <c r="M435" s="147">
        <f>INDEX('Fixed inputs'!$G$8:$G$59,MATCH(C435,'Fixed inputs'!$D$8:$D$59,0))</f>
        <v>43466</v>
      </c>
      <c r="N435" s="147"/>
      <c r="O435" s="94" t="s">
        <v>24</v>
      </c>
      <c r="P435" s="94" t="s">
        <v>117</v>
      </c>
      <c r="Q435" s="94"/>
      <c r="R435" s="97" t="str">
        <f t="shared" si="43"/>
        <v>Quarterly Fuel Prices_2021_Update</v>
      </c>
    </row>
    <row r="436" spans="1:18" x14ac:dyDescent="0.6">
      <c r="A436" s="90" t="str">
        <f>'Fuel adder inputs and calcs'!C433</f>
        <v>LSFO</v>
      </c>
      <c r="B436" s="90" t="str">
        <f>'Fuel adder inputs and calcs'!D433</f>
        <v>NI</v>
      </c>
      <c r="C436" s="90" t="str">
        <f>'Fuel adder inputs and calcs'!E433&amp;'Fuel adder inputs and calcs'!F433</f>
        <v>2019Q2</v>
      </c>
      <c r="D436" s="90" t="str">
        <f>B436&amp;" "&amp;INDEX('Fixed inputs'!$D$76:$D$79,MATCH(A436,rngFuels,0))</f>
        <v>NI Oil</v>
      </c>
      <c r="E436" s="63"/>
      <c r="G436" s="94" t="str">
        <f t="shared" si="44"/>
        <v>NI Oil</v>
      </c>
      <c r="H436" s="94" t="s">
        <v>22</v>
      </c>
      <c r="I436" s="95">
        <f ca="1">INDEX(rngFuelPricesDeterministic,MATCH($C436,'Commodity inputs and calcs'!$M$26:$M$77,0),MATCH($A436,'Commodity inputs and calcs'!$N$25:$Q$25,0))+'Fuel adder inputs and calcs'!Q433</f>
        <v>9.9616858237547898</v>
      </c>
      <c r="J436" s="95"/>
      <c r="K436" s="94" t="s">
        <v>23</v>
      </c>
      <c r="L436" s="96">
        <v>1</v>
      </c>
      <c r="M436" s="147">
        <f>INDEX('Fixed inputs'!$G$8:$G$59,MATCH(C436,'Fixed inputs'!$D$8:$D$59,0))</f>
        <v>43556</v>
      </c>
      <c r="N436" s="147"/>
      <c r="O436" s="94" t="s">
        <v>24</v>
      </c>
      <c r="P436" s="94" t="s">
        <v>117</v>
      </c>
      <c r="Q436" s="94"/>
      <c r="R436" s="97" t="str">
        <f t="shared" si="43"/>
        <v>Quarterly Fuel Prices_2021_Update</v>
      </c>
    </row>
    <row r="437" spans="1:18" x14ac:dyDescent="0.6">
      <c r="A437" s="90" t="str">
        <f>'Fuel adder inputs and calcs'!C434</f>
        <v>LSFO</v>
      </c>
      <c r="B437" s="90" t="str">
        <f>'Fuel adder inputs and calcs'!D434</f>
        <v>NI</v>
      </c>
      <c r="C437" s="90" t="str">
        <f>'Fuel adder inputs and calcs'!E434&amp;'Fuel adder inputs and calcs'!F434</f>
        <v>2019Q3</v>
      </c>
      <c r="D437" s="90" t="str">
        <f>B437&amp;" "&amp;INDEX('Fixed inputs'!$D$76:$D$79,MATCH(A437,rngFuels,0))</f>
        <v>NI Oil</v>
      </c>
      <c r="E437" s="63"/>
      <c r="G437" s="94" t="str">
        <f t="shared" si="44"/>
        <v>NI Oil</v>
      </c>
      <c r="H437" s="94" t="s">
        <v>22</v>
      </c>
      <c r="I437" s="95">
        <f ca="1">INDEX(rngFuelPricesDeterministic,MATCH($C437,'Commodity inputs and calcs'!$M$26:$M$77,0),MATCH($A437,'Commodity inputs and calcs'!$N$25:$Q$25,0))+'Fuel adder inputs and calcs'!Q434</f>
        <v>9.9616858237547898</v>
      </c>
      <c r="J437" s="95"/>
      <c r="K437" s="94" t="s">
        <v>23</v>
      </c>
      <c r="L437" s="96">
        <v>1</v>
      </c>
      <c r="M437" s="147">
        <f>INDEX('Fixed inputs'!$G$8:$G$59,MATCH(C437,'Fixed inputs'!$D$8:$D$59,0))</f>
        <v>43647</v>
      </c>
      <c r="N437" s="147"/>
      <c r="O437" s="94" t="s">
        <v>24</v>
      </c>
      <c r="P437" s="94" t="s">
        <v>117</v>
      </c>
      <c r="Q437" s="94"/>
      <c r="R437" s="97" t="str">
        <f t="shared" si="43"/>
        <v>Quarterly Fuel Prices_2021_Update</v>
      </c>
    </row>
    <row r="438" spans="1:18" x14ac:dyDescent="0.6">
      <c r="A438" s="90" t="str">
        <f>'Fuel adder inputs and calcs'!C435</f>
        <v>LSFO</v>
      </c>
      <c r="B438" s="90" t="str">
        <f>'Fuel adder inputs and calcs'!D435</f>
        <v>NI</v>
      </c>
      <c r="C438" s="90" t="str">
        <f>'Fuel adder inputs and calcs'!E435&amp;'Fuel adder inputs and calcs'!F435</f>
        <v>2019Q4</v>
      </c>
      <c r="D438" s="90" t="str">
        <f>B438&amp;" "&amp;INDEX('Fixed inputs'!$D$76:$D$79,MATCH(A438,rngFuels,0))</f>
        <v>NI Oil</v>
      </c>
      <c r="E438" s="63"/>
      <c r="G438" s="94" t="str">
        <f t="shared" si="44"/>
        <v>NI Oil</v>
      </c>
      <c r="H438" s="94" t="s">
        <v>22</v>
      </c>
      <c r="I438" s="95">
        <f ca="1">INDEX(rngFuelPricesDeterministic,MATCH($C438,'Commodity inputs and calcs'!$M$26:$M$77,0),MATCH($A438,'Commodity inputs and calcs'!$N$25:$Q$25,0))+'Fuel adder inputs and calcs'!Q435</f>
        <v>9.9616858237547898</v>
      </c>
      <c r="J438" s="95"/>
      <c r="K438" s="94" t="s">
        <v>23</v>
      </c>
      <c r="L438" s="96">
        <v>1</v>
      </c>
      <c r="M438" s="147">
        <f>INDEX('Fixed inputs'!$G$8:$G$59,MATCH(C438,'Fixed inputs'!$D$8:$D$59,0))</f>
        <v>43739</v>
      </c>
      <c r="N438" s="147"/>
      <c r="O438" s="94" t="s">
        <v>24</v>
      </c>
      <c r="P438" s="94" t="s">
        <v>117</v>
      </c>
      <c r="Q438" s="94"/>
      <c r="R438" s="97" t="str">
        <f t="shared" si="43"/>
        <v>Quarterly Fuel Prices_2021_Update</v>
      </c>
    </row>
    <row r="439" spans="1:18" x14ac:dyDescent="0.6">
      <c r="A439" s="90" t="str">
        <f>'Fuel adder inputs and calcs'!C436</f>
        <v>LSFO</v>
      </c>
      <c r="B439" s="90" t="str">
        <f>'Fuel adder inputs and calcs'!D436</f>
        <v>NI</v>
      </c>
      <c r="C439" s="90" t="str">
        <f>'Fuel adder inputs and calcs'!E436&amp;'Fuel adder inputs and calcs'!F436</f>
        <v>2020Q1</v>
      </c>
      <c r="D439" s="90" t="str">
        <f>B439&amp;" "&amp;INDEX('Fixed inputs'!$D$76:$D$79,MATCH(A439,rngFuels,0))</f>
        <v>NI Oil</v>
      </c>
      <c r="E439" s="63"/>
      <c r="G439" s="94" t="str">
        <f t="shared" si="44"/>
        <v>NI Oil</v>
      </c>
      <c r="H439" s="94" t="s">
        <v>22</v>
      </c>
      <c r="I439" s="95">
        <f ca="1">INDEX(rngFuelPricesDeterministic,MATCH($C439,'Commodity inputs and calcs'!$M$26:$M$77,0),MATCH($A439,'Commodity inputs and calcs'!$N$25:$Q$25,0))+'Fuel adder inputs and calcs'!Q436</f>
        <v>9.9616858237547898</v>
      </c>
      <c r="J439" s="95"/>
      <c r="K439" s="94" t="s">
        <v>23</v>
      </c>
      <c r="L439" s="96">
        <v>1</v>
      </c>
      <c r="M439" s="147">
        <f>INDEX('Fixed inputs'!$G$8:$G$59,MATCH(C439,'Fixed inputs'!$D$8:$D$59,0))</f>
        <v>43831</v>
      </c>
      <c r="N439" s="147"/>
      <c r="O439" s="94" t="s">
        <v>24</v>
      </c>
      <c r="P439" s="94" t="s">
        <v>117</v>
      </c>
      <c r="Q439" s="94"/>
      <c r="R439" s="97" t="str">
        <f t="shared" si="43"/>
        <v>Quarterly Fuel Prices_2021_Update</v>
      </c>
    </row>
    <row r="440" spans="1:18" x14ac:dyDescent="0.6">
      <c r="A440" s="90" t="str">
        <f>'Fuel adder inputs and calcs'!C437</f>
        <v>LSFO</v>
      </c>
      <c r="B440" s="90" t="str">
        <f>'Fuel adder inputs and calcs'!D437</f>
        <v>NI</v>
      </c>
      <c r="C440" s="90" t="str">
        <f>'Fuel adder inputs and calcs'!E437&amp;'Fuel adder inputs and calcs'!F437</f>
        <v>2020Q2</v>
      </c>
      <c r="D440" s="90" t="str">
        <f>B440&amp;" "&amp;INDEX('Fixed inputs'!$D$76:$D$79,MATCH(A440,rngFuels,0))</f>
        <v>NI Oil</v>
      </c>
      <c r="E440" s="63"/>
      <c r="G440" s="94" t="str">
        <f t="shared" si="44"/>
        <v>NI Oil</v>
      </c>
      <c r="H440" s="94" t="s">
        <v>22</v>
      </c>
      <c r="I440" s="95">
        <f ca="1">INDEX(rngFuelPricesDeterministic,MATCH($C440,'Commodity inputs and calcs'!$M$26:$M$77,0),MATCH($A440,'Commodity inputs and calcs'!$N$25:$Q$25,0))+'Fuel adder inputs and calcs'!Q437</f>
        <v>9.9616858237547898</v>
      </c>
      <c r="J440" s="95"/>
      <c r="K440" s="94" t="s">
        <v>23</v>
      </c>
      <c r="L440" s="96">
        <v>1</v>
      </c>
      <c r="M440" s="147">
        <f>INDEX('Fixed inputs'!$G$8:$G$59,MATCH(C440,'Fixed inputs'!$D$8:$D$59,0))</f>
        <v>43922</v>
      </c>
      <c r="N440" s="147"/>
      <c r="O440" s="94" t="s">
        <v>24</v>
      </c>
      <c r="P440" s="94" t="s">
        <v>117</v>
      </c>
      <c r="Q440" s="94"/>
      <c r="R440" s="97" t="str">
        <f t="shared" si="43"/>
        <v>Quarterly Fuel Prices_2021_Update</v>
      </c>
    </row>
    <row r="441" spans="1:18" x14ac:dyDescent="0.6">
      <c r="A441" s="90" t="str">
        <f>'Fuel adder inputs and calcs'!C438</f>
        <v>LSFO</v>
      </c>
      <c r="B441" s="90" t="str">
        <f>'Fuel adder inputs and calcs'!D438</f>
        <v>NI</v>
      </c>
      <c r="C441" s="90" t="str">
        <f>'Fuel adder inputs and calcs'!E438&amp;'Fuel adder inputs and calcs'!F438</f>
        <v>2020Q3</v>
      </c>
      <c r="D441" s="90" t="str">
        <f>B441&amp;" "&amp;INDEX('Fixed inputs'!$D$76:$D$79,MATCH(A441,rngFuels,0))</f>
        <v>NI Oil</v>
      </c>
      <c r="E441" s="63"/>
      <c r="G441" s="94" t="str">
        <f t="shared" si="44"/>
        <v>NI Oil</v>
      </c>
      <c r="H441" s="94" t="s">
        <v>22</v>
      </c>
      <c r="I441" s="95">
        <f ca="1">INDEX(rngFuelPricesDeterministic,MATCH($C441,'Commodity inputs and calcs'!$M$26:$M$77,0),MATCH($A441,'Commodity inputs and calcs'!$N$25:$Q$25,0))+'Fuel adder inputs and calcs'!Q438</f>
        <v>9.9616858237547898</v>
      </c>
      <c r="J441" s="95"/>
      <c r="K441" s="94" t="s">
        <v>23</v>
      </c>
      <c r="L441" s="96">
        <v>1</v>
      </c>
      <c r="M441" s="147">
        <f>INDEX('Fixed inputs'!$G$8:$G$59,MATCH(C441,'Fixed inputs'!$D$8:$D$59,0))</f>
        <v>44013</v>
      </c>
      <c r="N441" s="147"/>
      <c r="O441" s="94" t="s">
        <v>24</v>
      </c>
      <c r="P441" s="94" t="s">
        <v>117</v>
      </c>
      <c r="Q441" s="94"/>
      <c r="R441" s="97" t="str">
        <f t="shared" si="43"/>
        <v>Quarterly Fuel Prices_2021_Update</v>
      </c>
    </row>
    <row r="442" spans="1:18" x14ac:dyDescent="0.6">
      <c r="A442" s="90" t="str">
        <f>'Fuel adder inputs and calcs'!C439</f>
        <v>LSFO</v>
      </c>
      <c r="B442" s="90" t="str">
        <f>'Fuel adder inputs and calcs'!D439</f>
        <v>NI</v>
      </c>
      <c r="C442" s="90" t="str">
        <f>'Fuel adder inputs and calcs'!E439&amp;'Fuel adder inputs and calcs'!F439</f>
        <v>2020Q4</v>
      </c>
      <c r="D442" s="90" t="str">
        <f>B442&amp;" "&amp;INDEX('Fixed inputs'!$D$76:$D$79,MATCH(A442,rngFuels,0))</f>
        <v>NI Oil</v>
      </c>
      <c r="E442" s="63"/>
      <c r="G442" s="94" t="str">
        <f t="shared" si="44"/>
        <v>NI Oil</v>
      </c>
      <c r="H442" s="94" t="s">
        <v>22</v>
      </c>
      <c r="I442" s="95">
        <f ca="1">INDEX(rngFuelPricesDeterministic,MATCH($C442,'Commodity inputs and calcs'!$M$26:$M$77,0),MATCH($A442,'Commodity inputs and calcs'!$N$25:$Q$25,0))+'Fuel adder inputs and calcs'!Q439</f>
        <v>9.9616858237547898</v>
      </c>
      <c r="J442" s="95"/>
      <c r="K442" s="94" t="s">
        <v>23</v>
      </c>
      <c r="L442" s="96">
        <v>1</v>
      </c>
      <c r="M442" s="147">
        <f>INDEX('Fixed inputs'!$G$8:$G$59,MATCH(C442,'Fixed inputs'!$D$8:$D$59,0))</f>
        <v>44105</v>
      </c>
      <c r="N442" s="147"/>
      <c r="O442" s="94" t="s">
        <v>24</v>
      </c>
      <c r="P442" s="94" t="s">
        <v>117</v>
      </c>
      <c r="Q442" s="94"/>
      <c r="R442" s="97" t="str">
        <f t="shared" si="43"/>
        <v>Quarterly Fuel Prices_2021_Update</v>
      </c>
    </row>
    <row r="443" spans="1:18" x14ac:dyDescent="0.6">
      <c r="A443" s="90" t="str">
        <f>'Fuel adder inputs and calcs'!C440</f>
        <v>LSFO</v>
      </c>
      <c r="B443" s="90" t="str">
        <f>'Fuel adder inputs and calcs'!D440</f>
        <v>NI</v>
      </c>
      <c r="C443" s="90" t="str">
        <f>'Fuel adder inputs and calcs'!E440&amp;'Fuel adder inputs and calcs'!F440</f>
        <v>2021Q1</v>
      </c>
      <c r="D443" s="90" t="str">
        <f>B443&amp;" "&amp;INDEX('Fixed inputs'!$D$76:$D$79,MATCH(A443,rngFuels,0))</f>
        <v>NI Oil</v>
      </c>
      <c r="E443" s="63"/>
      <c r="G443" s="94" t="str">
        <f t="shared" si="44"/>
        <v>NI Oil</v>
      </c>
      <c r="H443" s="94" t="s">
        <v>22</v>
      </c>
      <c r="I443" s="95">
        <f ca="1">INDEX(rngFuelPricesDeterministic,MATCH($C443,'Commodity inputs and calcs'!$M$26:$M$77,0),MATCH($A443,'Commodity inputs and calcs'!$N$25:$Q$25,0))+'Fuel adder inputs and calcs'!Q440</f>
        <v>9.9616858237547898</v>
      </c>
      <c r="J443" s="95"/>
      <c r="K443" s="94" t="s">
        <v>23</v>
      </c>
      <c r="L443" s="96">
        <v>1</v>
      </c>
      <c r="M443" s="147">
        <f>INDEX('Fixed inputs'!$G$8:$G$59,MATCH(C443,'Fixed inputs'!$D$8:$D$59,0))</f>
        <v>44197</v>
      </c>
      <c r="N443" s="147"/>
      <c r="O443" s="94" t="s">
        <v>24</v>
      </c>
      <c r="P443" s="94" t="s">
        <v>117</v>
      </c>
      <c r="Q443" s="94"/>
      <c r="R443" s="97" t="str">
        <f t="shared" si="43"/>
        <v>Quarterly Fuel Prices_2021_Update</v>
      </c>
    </row>
    <row r="444" spans="1:18" x14ac:dyDescent="0.6">
      <c r="A444" s="90" t="str">
        <f>'Fuel adder inputs and calcs'!C441</f>
        <v>LSFO</v>
      </c>
      <c r="B444" s="90" t="str">
        <f>'Fuel adder inputs and calcs'!D441</f>
        <v>NI</v>
      </c>
      <c r="C444" s="90" t="str">
        <f>'Fuel adder inputs and calcs'!E441&amp;'Fuel adder inputs and calcs'!F441</f>
        <v>2021Q2</v>
      </c>
      <c r="D444" s="90" t="str">
        <f>B444&amp;" "&amp;INDEX('Fixed inputs'!$D$76:$D$79,MATCH(A444,rngFuels,0))</f>
        <v>NI Oil</v>
      </c>
      <c r="E444" s="63"/>
      <c r="G444" s="94" t="str">
        <f t="shared" si="44"/>
        <v>NI Oil</v>
      </c>
      <c r="H444" s="94" t="s">
        <v>22</v>
      </c>
      <c r="I444" s="95">
        <f ca="1">INDEX(rngFuelPricesDeterministic,MATCH($C444,'Commodity inputs and calcs'!$M$26:$M$77,0),MATCH($A444,'Commodity inputs and calcs'!$N$25:$Q$25,0))+'Fuel adder inputs and calcs'!Q441</f>
        <v>9.9616858237547898</v>
      </c>
      <c r="J444" s="95"/>
      <c r="K444" s="94" t="s">
        <v>23</v>
      </c>
      <c r="L444" s="96">
        <v>1</v>
      </c>
      <c r="M444" s="147">
        <f>INDEX('Fixed inputs'!$G$8:$G$59,MATCH(C444,'Fixed inputs'!$D$8:$D$59,0))</f>
        <v>44287</v>
      </c>
      <c r="N444" s="147"/>
      <c r="O444" s="94" t="s">
        <v>24</v>
      </c>
      <c r="P444" s="94" t="s">
        <v>117</v>
      </c>
      <c r="Q444" s="94"/>
      <c r="R444" s="97" t="str">
        <f t="shared" si="43"/>
        <v>Quarterly Fuel Prices_2021_Update</v>
      </c>
    </row>
    <row r="445" spans="1:18" x14ac:dyDescent="0.6">
      <c r="A445" s="90" t="str">
        <f>'Fuel adder inputs and calcs'!C442</f>
        <v>LSFO</v>
      </c>
      <c r="B445" s="90" t="str">
        <f>'Fuel adder inputs and calcs'!D442</f>
        <v>NI</v>
      </c>
      <c r="C445" s="90" t="str">
        <f>'Fuel adder inputs and calcs'!E442&amp;'Fuel adder inputs and calcs'!F442</f>
        <v>2021Q3</v>
      </c>
      <c r="D445" s="90" t="str">
        <f>B445&amp;" "&amp;INDEX('Fixed inputs'!$D$76:$D$79,MATCH(A445,rngFuels,0))</f>
        <v>NI Oil</v>
      </c>
      <c r="E445" s="63"/>
      <c r="G445" s="94" t="str">
        <f t="shared" si="44"/>
        <v>NI Oil</v>
      </c>
      <c r="H445" s="94" t="s">
        <v>22</v>
      </c>
      <c r="I445" s="95">
        <f ca="1">INDEX(rngFuelPricesDeterministic,MATCH($C445,'Commodity inputs and calcs'!$M$26:$M$77,0),MATCH($A445,'Commodity inputs and calcs'!$N$25:$Q$25,0))+'Fuel adder inputs and calcs'!Q442</f>
        <v>9.9616858237547898</v>
      </c>
      <c r="J445" s="95"/>
      <c r="K445" s="94" t="s">
        <v>23</v>
      </c>
      <c r="L445" s="96">
        <v>1</v>
      </c>
      <c r="M445" s="147">
        <f>INDEX('Fixed inputs'!$G$8:$G$59,MATCH(C445,'Fixed inputs'!$D$8:$D$59,0))</f>
        <v>44378</v>
      </c>
      <c r="N445" s="147"/>
      <c r="O445" s="94" t="s">
        <v>24</v>
      </c>
      <c r="P445" s="94" t="s">
        <v>117</v>
      </c>
      <c r="Q445" s="94"/>
      <c r="R445" s="97" t="str">
        <f t="shared" si="43"/>
        <v>Quarterly Fuel Prices_2021_Update</v>
      </c>
    </row>
    <row r="446" spans="1:18" x14ac:dyDescent="0.6">
      <c r="A446" s="90" t="str">
        <f>'Fuel adder inputs and calcs'!C443</f>
        <v>LSFO</v>
      </c>
      <c r="B446" s="90" t="str">
        <f>'Fuel adder inputs and calcs'!D443</f>
        <v>NI</v>
      </c>
      <c r="C446" s="90" t="str">
        <f>'Fuel adder inputs and calcs'!E443&amp;'Fuel adder inputs and calcs'!F443</f>
        <v>2021Q4</v>
      </c>
      <c r="D446" s="90" t="str">
        <f>B446&amp;" "&amp;INDEX('Fixed inputs'!$D$76:$D$79,MATCH(A446,rngFuels,0))</f>
        <v>NI Oil</v>
      </c>
      <c r="E446" s="63"/>
      <c r="G446" s="94" t="str">
        <f t="shared" si="44"/>
        <v>NI Oil</v>
      </c>
      <c r="H446" s="94" t="s">
        <v>22</v>
      </c>
      <c r="I446" s="95">
        <f ca="1">INDEX(rngFuelPricesDeterministic,MATCH($C446,'Commodity inputs and calcs'!$M$26:$M$77,0),MATCH($A446,'Commodity inputs and calcs'!$N$25:$Q$25,0))+'Fuel adder inputs and calcs'!Q443</f>
        <v>9.9616858237547898</v>
      </c>
      <c r="J446" s="95"/>
      <c r="K446" s="94" t="s">
        <v>23</v>
      </c>
      <c r="L446" s="96">
        <v>1</v>
      </c>
      <c r="M446" s="147">
        <f>INDEX('Fixed inputs'!$G$8:$G$59,MATCH(C446,'Fixed inputs'!$D$8:$D$59,0))</f>
        <v>44470</v>
      </c>
      <c r="N446" s="147"/>
      <c r="O446" s="94" t="s">
        <v>24</v>
      </c>
      <c r="P446" s="94" t="s">
        <v>117</v>
      </c>
      <c r="Q446" s="94"/>
      <c r="R446" s="97" t="str">
        <f t="shared" si="43"/>
        <v>Quarterly Fuel Prices_2021_Update</v>
      </c>
    </row>
    <row r="447" spans="1:18" x14ac:dyDescent="0.6">
      <c r="A447" s="90" t="str">
        <f>'Fuel adder inputs and calcs'!C444</f>
        <v>LSFO</v>
      </c>
      <c r="B447" s="90" t="str">
        <f>'Fuel adder inputs and calcs'!D444</f>
        <v>NI</v>
      </c>
      <c r="C447" s="90" t="str">
        <f>'Fuel adder inputs and calcs'!E444&amp;'Fuel adder inputs and calcs'!F444</f>
        <v>2022Q1</v>
      </c>
      <c r="D447" s="90" t="str">
        <f>B447&amp;" "&amp;INDEX('Fixed inputs'!$D$76:$D$79,MATCH(A447,rngFuels,0))</f>
        <v>NI Oil</v>
      </c>
      <c r="E447" s="63"/>
      <c r="G447" s="94" t="str">
        <f t="shared" si="44"/>
        <v>NI Oil</v>
      </c>
      <c r="H447" s="94" t="s">
        <v>22</v>
      </c>
      <c r="I447" s="95">
        <f ca="1">INDEX(rngFuelPricesDeterministic,MATCH($C447,'Commodity inputs and calcs'!$M$26:$M$77,0),MATCH($A447,'Commodity inputs and calcs'!$N$25:$Q$25,0))+'Fuel adder inputs and calcs'!Q444</f>
        <v>9.9616858237547898</v>
      </c>
      <c r="J447" s="95"/>
      <c r="K447" s="94" t="s">
        <v>23</v>
      </c>
      <c r="L447" s="96">
        <v>1</v>
      </c>
      <c r="M447" s="147">
        <f>INDEX('Fixed inputs'!$G$8:$G$59,MATCH(C447,'Fixed inputs'!$D$8:$D$59,0))</f>
        <v>44562</v>
      </c>
      <c r="N447" s="147"/>
      <c r="O447" s="94" t="s">
        <v>24</v>
      </c>
      <c r="P447" s="94" t="s">
        <v>117</v>
      </c>
      <c r="Q447" s="94"/>
      <c r="R447" s="97" t="str">
        <f t="shared" si="43"/>
        <v>Quarterly Fuel Prices_2021_Update</v>
      </c>
    </row>
    <row r="448" spans="1:18" x14ac:dyDescent="0.6">
      <c r="A448" s="90" t="str">
        <f>'Fuel adder inputs and calcs'!C445</f>
        <v>LSFO</v>
      </c>
      <c r="B448" s="90" t="str">
        <f>'Fuel adder inputs and calcs'!D445</f>
        <v>NI</v>
      </c>
      <c r="C448" s="90" t="str">
        <f>'Fuel adder inputs and calcs'!E445&amp;'Fuel adder inputs and calcs'!F445</f>
        <v>2022Q2</v>
      </c>
      <c r="D448" s="90" t="str">
        <f>B448&amp;" "&amp;INDEX('Fixed inputs'!$D$76:$D$79,MATCH(A448,rngFuels,0))</f>
        <v>NI Oil</v>
      </c>
      <c r="E448" s="63"/>
      <c r="G448" s="94" t="str">
        <f t="shared" si="44"/>
        <v>NI Oil</v>
      </c>
      <c r="H448" s="94" t="s">
        <v>22</v>
      </c>
      <c r="I448" s="95">
        <f ca="1">INDEX(rngFuelPricesDeterministic,MATCH($C448,'Commodity inputs and calcs'!$M$26:$M$77,0),MATCH($A448,'Commodity inputs and calcs'!$N$25:$Q$25,0))+'Fuel adder inputs and calcs'!Q445</f>
        <v>9.9616858237547898</v>
      </c>
      <c r="J448" s="95"/>
      <c r="K448" s="94" t="s">
        <v>23</v>
      </c>
      <c r="L448" s="96">
        <v>1</v>
      </c>
      <c r="M448" s="147">
        <f>INDEX('Fixed inputs'!$G$8:$G$59,MATCH(C448,'Fixed inputs'!$D$8:$D$59,0))</f>
        <v>44652</v>
      </c>
      <c r="N448" s="147"/>
      <c r="O448" s="94" t="s">
        <v>24</v>
      </c>
      <c r="P448" s="94" t="s">
        <v>117</v>
      </c>
      <c r="Q448" s="94"/>
      <c r="R448" s="97" t="str">
        <f t="shared" si="43"/>
        <v>Quarterly Fuel Prices_2021_Update</v>
      </c>
    </row>
    <row r="449" spans="1:18" x14ac:dyDescent="0.6">
      <c r="A449" s="90" t="str">
        <f>'Fuel adder inputs and calcs'!C446</f>
        <v>LSFO</v>
      </c>
      <c r="B449" s="90" t="str">
        <f>'Fuel adder inputs and calcs'!D446</f>
        <v>NI</v>
      </c>
      <c r="C449" s="90" t="str">
        <f>'Fuel adder inputs and calcs'!E446&amp;'Fuel adder inputs and calcs'!F446</f>
        <v>2022Q3</v>
      </c>
      <c r="D449" s="90" t="str">
        <f>B449&amp;" "&amp;INDEX('Fixed inputs'!$D$76:$D$79,MATCH(A449,rngFuels,0))</f>
        <v>NI Oil</v>
      </c>
      <c r="E449" s="63"/>
      <c r="G449" s="94" t="str">
        <f t="shared" si="44"/>
        <v>NI Oil</v>
      </c>
      <c r="H449" s="94" t="s">
        <v>22</v>
      </c>
      <c r="I449" s="95">
        <f ca="1">INDEX(rngFuelPricesDeterministic,MATCH($C449,'Commodity inputs and calcs'!$M$26:$M$77,0),MATCH($A449,'Commodity inputs and calcs'!$N$25:$Q$25,0))+'Fuel adder inputs and calcs'!Q446</f>
        <v>9.9616858237547898</v>
      </c>
      <c r="J449" s="95"/>
      <c r="K449" s="94" t="s">
        <v>23</v>
      </c>
      <c r="L449" s="96">
        <v>1</v>
      </c>
      <c r="M449" s="147">
        <f>INDEX('Fixed inputs'!$G$8:$G$59,MATCH(C449,'Fixed inputs'!$D$8:$D$59,0))</f>
        <v>44743</v>
      </c>
      <c r="N449" s="147"/>
      <c r="O449" s="94" t="s">
        <v>24</v>
      </c>
      <c r="P449" s="94" t="s">
        <v>117</v>
      </c>
      <c r="Q449" s="94"/>
      <c r="R449" s="97" t="str">
        <f t="shared" si="43"/>
        <v>Quarterly Fuel Prices_2021_Update</v>
      </c>
    </row>
    <row r="450" spans="1:18" x14ac:dyDescent="0.6">
      <c r="A450" s="90" t="str">
        <f>'Fuel adder inputs and calcs'!C447</f>
        <v>LSFO</v>
      </c>
      <c r="B450" s="90" t="str">
        <f>'Fuel adder inputs and calcs'!D447</f>
        <v>NI</v>
      </c>
      <c r="C450" s="90" t="str">
        <f>'Fuel adder inputs and calcs'!E447&amp;'Fuel adder inputs and calcs'!F447</f>
        <v>2022Q4</v>
      </c>
      <c r="D450" s="90" t="str">
        <f>B450&amp;" "&amp;INDEX('Fixed inputs'!$D$76:$D$79,MATCH(A450,rngFuels,0))</f>
        <v>NI Oil</v>
      </c>
      <c r="E450" s="63"/>
      <c r="G450" s="94" t="str">
        <f t="shared" si="44"/>
        <v>NI Oil</v>
      </c>
      <c r="H450" s="94" t="s">
        <v>22</v>
      </c>
      <c r="I450" s="95">
        <f ca="1">INDEX(rngFuelPricesDeterministic,MATCH($C450,'Commodity inputs and calcs'!$M$26:$M$77,0),MATCH($A450,'Commodity inputs and calcs'!$N$25:$Q$25,0))+'Fuel adder inputs and calcs'!Q447</f>
        <v>9.9616858237547898</v>
      </c>
      <c r="J450" s="95"/>
      <c r="K450" s="94" t="s">
        <v>23</v>
      </c>
      <c r="L450" s="96">
        <v>1</v>
      </c>
      <c r="M450" s="147">
        <f>INDEX('Fixed inputs'!$G$8:$G$59,MATCH(C450,'Fixed inputs'!$D$8:$D$59,0))</f>
        <v>44835</v>
      </c>
      <c r="N450" s="147"/>
      <c r="O450" s="94" t="s">
        <v>24</v>
      </c>
      <c r="P450" s="94" t="s">
        <v>117</v>
      </c>
      <c r="Q450" s="94"/>
      <c r="R450" s="97" t="str">
        <f t="shared" si="43"/>
        <v>Quarterly Fuel Prices_2021_Update</v>
      </c>
    </row>
    <row r="451" spans="1:18" x14ac:dyDescent="0.6">
      <c r="A451" s="90" t="str">
        <f>'Fuel adder inputs and calcs'!C448</f>
        <v>LSFO</v>
      </c>
      <c r="B451" s="90" t="str">
        <f>'Fuel adder inputs and calcs'!D448</f>
        <v>NI</v>
      </c>
      <c r="C451" s="90" t="str">
        <f>'Fuel adder inputs and calcs'!E448&amp;'Fuel adder inputs and calcs'!F448</f>
        <v>2023Q1</v>
      </c>
      <c r="D451" s="90" t="str">
        <f>B451&amp;" "&amp;INDEX('Fixed inputs'!$D$76:$D$79,MATCH(A451,rngFuels,0))</f>
        <v>NI Oil</v>
      </c>
      <c r="E451" s="63"/>
      <c r="G451" s="94" t="str">
        <f t="shared" si="44"/>
        <v>NI Oil</v>
      </c>
      <c r="H451" s="94" t="s">
        <v>22</v>
      </c>
      <c r="I451" s="95">
        <f ca="1">INDEX(rngFuelPricesDeterministic,MATCH($C451,'Commodity inputs and calcs'!$M$26:$M$77,0),MATCH($A451,'Commodity inputs and calcs'!$N$25:$Q$25,0))+'Fuel adder inputs and calcs'!Q448</f>
        <v>9.9616858237547898</v>
      </c>
      <c r="J451" s="95"/>
      <c r="K451" s="94" t="s">
        <v>23</v>
      </c>
      <c r="L451" s="96">
        <v>1</v>
      </c>
      <c r="M451" s="147">
        <f>INDEX('Fixed inputs'!$G$8:$G$59,MATCH(C451,'Fixed inputs'!$D$8:$D$59,0))</f>
        <v>44927</v>
      </c>
      <c r="N451" s="147"/>
      <c r="O451" s="94" t="s">
        <v>24</v>
      </c>
      <c r="P451" s="94" t="s">
        <v>117</v>
      </c>
      <c r="Q451" s="94"/>
      <c r="R451" s="97" t="str">
        <f t="shared" si="43"/>
        <v>Quarterly Fuel Prices_2021_Update</v>
      </c>
    </row>
    <row r="452" spans="1:18" x14ac:dyDescent="0.6">
      <c r="A452" s="90" t="str">
        <f>'Fuel adder inputs and calcs'!C449</f>
        <v>LSFO</v>
      </c>
      <c r="B452" s="90" t="str">
        <f>'Fuel adder inputs and calcs'!D449</f>
        <v>NI</v>
      </c>
      <c r="C452" s="90" t="str">
        <f>'Fuel adder inputs and calcs'!E449&amp;'Fuel adder inputs and calcs'!F449</f>
        <v>2023Q2</v>
      </c>
      <c r="D452" s="90" t="str">
        <f>B452&amp;" "&amp;INDEX('Fixed inputs'!$D$76:$D$79,MATCH(A452,rngFuels,0))</f>
        <v>NI Oil</v>
      </c>
      <c r="E452" s="63"/>
      <c r="G452" s="94" t="str">
        <f t="shared" si="44"/>
        <v>NI Oil</v>
      </c>
      <c r="H452" s="94" t="s">
        <v>22</v>
      </c>
      <c r="I452" s="95">
        <f ca="1">INDEX(rngFuelPricesDeterministic,MATCH($C452,'Commodity inputs and calcs'!$M$26:$M$77,0),MATCH($A452,'Commodity inputs and calcs'!$N$25:$Q$25,0))+'Fuel adder inputs and calcs'!Q449</f>
        <v>9.9616858237547898</v>
      </c>
      <c r="J452" s="95"/>
      <c r="K452" s="94" t="s">
        <v>23</v>
      </c>
      <c r="L452" s="96">
        <v>1</v>
      </c>
      <c r="M452" s="147">
        <f>INDEX('Fixed inputs'!$G$8:$G$59,MATCH(C452,'Fixed inputs'!$D$8:$D$59,0))</f>
        <v>45017</v>
      </c>
      <c r="N452" s="147"/>
      <c r="O452" s="94" t="s">
        <v>24</v>
      </c>
      <c r="P452" s="94" t="s">
        <v>117</v>
      </c>
      <c r="Q452" s="94"/>
      <c r="R452" s="97" t="str">
        <f t="shared" si="43"/>
        <v>Quarterly Fuel Prices_2021_Update</v>
      </c>
    </row>
    <row r="453" spans="1:18" x14ac:dyDescent="0.6">
      <c r="A453" s="90" t="str">
        <f>'Fuel adder inputs and calcs'!C450</f>
        <v>LSFO</v>
      </c>
      <c r="B453" s="90" t="str">
        <f>'Fuel adder inputs and calcs'!D450</f>
        <v>NI</v>
      </c>
      <c r="C453" s="90" t="str">
        <f>'Fuel adder inputs and calcs'!E450&amp;'Fuel adder inputs and calcs'!F450</f>
        <v>2023Q3</v>
      </c>
      <c r="D453" s="90" t="str">
        <f>B453&amp;" "&amp;INDEX('Fixed inputs'!$D$76:$D$79,MATCH(A453,rngFuels,0))</f>
        <v>NI Oil</v>
      </c>
      <c r="E453" s="63"/>
      <c r="G453" s="94" t="str">
        <f t="shared" si="44"/>
        <v>NI Oil</v>
      </c>
      <c r="H453" s="94" t="s">
        <v>22</v>
      </c>
      <c r="I453" s="95">
        <f ca="1">INDEX(rngFuelPricesDeterministic,MATCH($C453,'Commodity inputs and calcs'!$M$26:$M$77,0),MATCH($A453,'Commodity inputs and calcs'!$N$25:$Q$25,0))+'Fuel adder inputs and calcs'!Q450</f>
        <v>9.9616858237547898</v>
      </c>
      <c r="J453" s="95"/>
      <c r="K453" s="94" t="s">
        <v>23</v>
      </c>
      <c r="L453" s="96">
        <v>1</v>
      </c>
      <c r="M453" s="147">
        <f>INDEX('Fixed inputs'!$G$8:$G$59,MATCH(C453,'Fixed inputs'!$D$8:$D$59,0))</f>
        <v>45108</v>
      </c>
      <c r="N453" s="147"/>
      <c r="O453" s="94" t="s">
        <v>24</v>
      </c>
      <c r="P453" s="94" t="s">
        <v>117</v>
      </c>
      <c r="Q453" s="94"/>
      <c r="R453" s="97" t="str">
        <f t="shared" si="43"/>
        <v>Quarterly Fuel Prices_2021_Update</v>
      </c>
    </row>
    <row r="454" spans="1:18" x14ac:dyDescent="0.6">
      <c r="A454" s="90" t="str">
        <f>'Fuel adder inputs and calcs'!C451</f>
        <v>LSFO</v>
      </c>
      <c r="B454" s="90" t="str">
        <f>'Fuel adder inputs and calcs'!D451</f>
        <v>NI</v>
      </c>
      <c r="C454" s="90" t="str">
        <f>'Fuel adder inputs and calcs'!E451&amp;'Fuel adder inputs and calcs'!F451</f>
        <v>2023Q4</v>
      </c>
      <c r="D454" s="90" t="str">
        <f>B454&amp;" "&amp;INDEX('Fixed inputs'!$D$76:$D$79,MATCH(A454,rngFuels,0))</f>
        <v>NI Oil</v>
      </c>
      <c r="E454" s="63"/>
      <c r="G454" s="94" t="str">
        <f t="shared" si="44"/>
        <v>NI Oil</v>
      </c>
      <c r="H454" s="94" t="s">
        <v>22</v>
      </c>
      <c r="I454" s="95">
        <f ca="1">INDEX(rngFuelPricesDeterministic,MATCH($C454,'Commodity inputs and calcs'!$M$26:$M$77,0),MATCH($A454,'Commodity inputs and calcs'!$N$25:$Q$25,0))+'Fuel adder inputs and calcs'!Q451</f>
        <v>9.9616858237547898</v>
      </c>
      <c r="J454" s="95"/>
      <c r="K454" s="94" t="s">
        <v>23</v>
      </c>
      <c r="L454" s="96">
        <v>1</v>
      </c>
      <c r="M454" s="147">
        <f>INDEX('Fixed inputs'!$G$8:$G$59,MATCH(C454,'Fixed inputs'!$D$8:$D$59,0))</f>
        <v>45200</v>
      </c>
      <c r="N454" s="147"/>
      <c r="O454" s="94" t="s">
        <v>24</v>
      </c>
      <c r="P454" s="94" t="s">
        <v>117</v>
      </c>
      <c r="Q454" s="94"/>
      <c r="R454" s="97" t="str">
        <f t="shared" si="43"/>
        <v>Quarterly Fuel Prices_2021_Update</v>
      </c>
    </row>
    <row r="455" spans="1:18" x14ac:dyDescent="0.6">
      <c r="A455" s="90" t="str">
        <f>'Fuel adder inputs and calcs'!C452</f>
        <v>LSFO</v>
      </c>
      <c r="B455" s="90" t="str">
        <f>'Fuel adder inputs and calcs'!D452</f>
        <v>NI</v>
      </c>
      <c r="C455" s="90" t="str">
        <f>'Fuel adder inputs and calcs'!E452&amp;'Fuel adder inputs and calcs'!F452</f>
        <v>2024Q1</v>
      </c>
      <c r="D455" s="90" t="str">
        <f>B455&amp;" "&amp;INDEX('Fixed inputs'!$D$76:$D$79,MATCH(A455,rngFuels,0))</f>
        <v>NI Oil</v>
      </c>
      <c r="E455" s="63"/>
      <c r="G455" s="94" t="str">
        <f t="shared" ref="G455:G478" si="45">D455</f>
        <v>NI Oil</v>
      </c>
      <c r="H455" s="94" t="s">
        <v>22</v>
      </c>
      <c r="I455" s="95">
        <f ca="1">INDEX(rngFuelPricesDeterministic,MATCH($C455,'Commodity inputs and calcs'!$M$26:$M$77,0),MATCH($A455,'Commodity inputs and calcs'!$N$25:$Q$25,0))+'Fuel adder inputs and calcs'!Q452</f>
        <v>9.9616858237547898</v>
      </c>
      <c r="J455" s="95"/>
      <c r="K455" s="94" t="s">
        <v>23</v>
      </c>
      <c r="L455" s="96">
        <v>1</v>
      </c>
      <c r="M455" s="147">
        <f>INDEX('Fixed inputs'!$G$8:$G$59,MATCH(C455,'Fixed inputs'!$D$8:$D$59,0))</f>
        <v>45292</v>
      </c>
      <c r="N455" s="147"/>
      <c r="O455" s="94" t="s">
        <v>24</v>
      </c>
      <c r="P455" s="94" t="s">
        <v>117</v>
      </c>
      <c r="Q455" s="94"/>
      <c r="R455" s="97" t="str">
        <f t="shared" si="43"/>
        <v>Quarterly Fuel Prices_2021_Update</v>
      </c>
    </row>
    <row r="456" spans="1:18" x14ac:dyDescent="0.6">
      <c r="A456" s="90" t="str">
        <f>'Fuel adder inputs and calcs'!C453</f>
        <v>LSFO</v>
      </c>
      <c r="B456" s="90" t="str">
        <f>'Fuel adder inputs and calcs'!D453</f>
        <v>NI</v>
      </c>
      <c r="C456" s="90" t="str">
        <f>'Fuel adder inputs and calcs'!E453&amp;'Fuel adder inputs and calcs'!F453</f>
        <v>2024Q2</v>
      </c>
      <c r="D456" s="90" t="str">
        <f>B456&amp;" "&amp;INDEX('Fixed inputs'!$D$76:$D$79,MATCH(A456,rngFuels,0))</f>
        <v>NI Oil</v>
      </c>
      <c r="E456" s="63"/>
      <c r="G456" s="94" t="str">
        <f t="shared" si="45"/>
        <v>NI Oil</v>
      </c>
      <c r="H456" s="94" t="s">
        <v>22</v>
      </c>
      <c r="I456" s="95">
        <f ca="1">INDEX(rngFuelPricesDeterministic,MATCH($C456,'Commodity inputs and calcs'!$M$26:$M$77,0),MATCH($A456,'Commodity inputs and calcs'!$N$25:$Q$25,0))+'Fuel adder inputs and calcs'!Q453</f>
        <v>9.9616858237547898</v>
      </c>
      <c r="J456" s="95"/>
      <c r="K456" s="94" t="s">
        <v>23</v>
      </c>
      <c r="L456" s="96">
        <v>1</v>
      </c>
      <c r="M456" s="147">
        <f>INDEX('Fixed inputs'!$G$8:$G$59,MATCH(C456,'Fixed inputs'!$D$8:$D$59,0))</f>
        <v>45383</v>
      </c>
      <c r="N456" s="147"/>
      <c r="O456" s="94" t="s">
        <v>24</v>
      </c>
      <c r="P456" s="94" t="s">
        <v>117</v>
      </c>
      <c r="Q456" s="94"/>
      <c r="R456" s="97" t="str">
        <f t="shared" si="43"/>
        <v>Quarterly Fuel Prices_2021_Update</v>
      </c>
    </row>
    <row r="457" spans="1:18" x14ac:dyDescent="0.6">
      <c r="A457" s="90" t="str">
        <f>'Fuel adder inputs and calcs'!C454</f>
        <v>LSFO</v>
      </c>
      <c r="B457" s="90" t="str">
        <f>'Fuel adder inputs and calcs'!D454</f>
        <v>NI</v>
      </c>
      <c r="C457" s="90" t="str">
        <f>'Fuel adder inputs and calcs'!E454&amp;'Fuel adder inputs and calcs'!F454</f>
        <v>2024Q3</v>
      </c>
      <c r="D457" s="90" t="str">
        <f>B457&amp;" "&amp;INDEX('Fixed inputs'!$D$76:$D$79,MATCH(A457,rngFuels,0))</f>
        <v>NI Oil</v>
      </c>
      <c r="E457" s="63"/>
      <c r="G457" s="94" t="str">
        <f t="shared" si="45"/>
        <v>NI Oil</v>
      </c>
      <c r="H457" s="94" t="s">
        <v>22</v>
      </c>
      <c r="I457" s="95">
        <f ca="1">INDEX(rngFuelPricesDeterministic,MATCH($C457,'Commodity inputs and calcs'!$M$26:$M$77,0),MATCH($A457,'Commodity inputs and calcs'!$N$25:$Q$25,0))+'Fuel adder inputs and calcs'!Q454</f>
        <v>9.9616858237547898</v>
      </c>
      <c r="J457" s="95"/>
      <c r="K457" s="94" t="s">
        <v>23</v>
      </c>
      <c r="L457" s="96">
        <v>1</v>
      </c>
      <c r="M457" s="147">
        <f>INDEX('Fixed inputs'!$G$8:$G$59,MATCH(C457,'Fixed inputs'!$D$8:$D$59,0))</f>
        <v>45474</v>
      </c>
      <c r="N457" s="147"/>
      <c r="O457" s="94" t="s">
        <v>24</v>
      </c>
      <c r="P457" s="94" t="s">
        <v>117</v>
      </c>
      <c r="Q457" s="94"/>
      <c r="R457" s="97" t="str">
        <f t="shared" si="43"/>
        <v>Quarterly Fuel Prices_2021_Update</v>
      </c>
    </row>
    <row r="458" spans="1:18" x14ac:dyDescent="0.6">
      <c r="A458" s="90" t="str">
        <f>'Fuel adder inputs and calcs'!C455</f>
        <v>LSFO</v>
      </c>
      <c r="B458" s="90" t="str">
        <f>'Fuel adder inputs and calcs'!D455</f>
        <v>NI</v>
      </c>
      <c r="C458" s="90" t="str">
        <f>'Fuel adder inputs and calcs'!E455&amp;'Fuel adder inputs and calcs'!F455</f>
        <v>2024Q4</v>
      </c>
      <c r="D458" s="90" t="str">
        <f>B458&amp;" "&amp;INDEX('Fixed inputs'!$D$76:$D$79,MATCH(A458,rngFuels,0))</f>
        <v>NI Oil</v>
      </c>
      <c r="E458" s="63"/>
      <c r="G458" s="94" t="str">
        <f t="shared" si="45"/>
        <v>NI Oil</v>
      </c>
      <c r="H458" s="94" t="s">
        <v>22</v>
      </c>
      <c r="I458" s="95">
        <f ca="1">INDEX(rngFuelPricesDeterministic,MATCH($C458,'Commodity inputs and calcs'!$M$26:$M$77,0),MATCH($A458,'Commodity inputs and calcs'!$N$25:$Q$25,0))+'Fuel adder inputs and calcs'!Q455</f>
        <v>9.9616858237547898</v>
      </c>
      <c r="J458" s="95"/>
      <c r="K458" s="94" t="s">
        <v>23</v>
      </c>
      <c r="L458" s="96">
        <v>1</v>
      </c>
      <c r="M458" s="147">
        <f>INDEX('Fixed inputs'!$G$8:$G$59,MATCH(C458,'Fixed inputs'!$D$8:$D$59,0))</f>
        <v>45566</v>
      </c>
      <c r="N458" s="147"/>
      <c r="O458" s="94" t="s">
        <v>24</v>
      </c>
      <c r="P458" s="94" t="s">
        <v>117</v>
      </c>
      <c r="Q458" s="94"/>
      <c r="R458" s="97" t="str">
        <f t="shared" si="43"/>
        <v>Quarterly Fuel Prices_2021_Update</v>
      </c>
    </row>
    <row r="459" spans="1:18" x14ac:dyDescent="0.6">
      <c r="A459" s="90" t="str">
        <f>'Fuel adder inputs and calcs'!C456</f>
        <v>LSFO</v>
      </c>
      <c r="B459" s="90" t="str">
        <f>'Fuel adder inputs and calcs'!D456</f>
        <v>NI</v>
      </c>
      <c r="C459" s="90" t="str">
        <f>'Fuel adder inputs and calcs'!E456&amp;'Fuel adder inputs and calcs'!F456</f>
        <v>2025Q1</v>
      </c>
      <c r="D459" s="90" t="str">
        <f>B459&amp;" "&amp;INDEX('Fixed inputs'!$D$76:$D$79,MATCH(A459,rngFuels,0))</f>
        <v>NI Oil</v>
      </c>
      <c r="E459" s="63"/>
      <c r="G459" s="94" t="str">
        <f t="shared" si="45"/>
        <v>NI Oil</v>
      </c>
      <c r="H459" s="94" t="s">
        <v>22</v>
      </c>
      <c r="I459" s="95">
        <f ca="1">INDEX(rngFuelPricesDeterministic,MATCH($C459,'Commodity inputs and calcs'!$M$26:$M$77,0),MATCH($A459,'Commodity inputs and calcs'!$N$25:$Q$25,0))+'Fuel adder inputs and calcs'!Q456</f>
        <v>9.9616858237547898</v>
      </c>
      <c r="J459" s="95"/>
      <c r="K459" s="94" t="s">
        <v>23</v>
      </c>
      <c r="L459" s="96">
        <v>1</v>
      </c>
      <c r="M459" s="147">
        <f>INDEX('Fixed inputs'!$G$8:$G$59,MATCH(C459,'Fixed inputs'!$D$8:$D$59,0))</f>
        <v>45658</v>
      </c>
      <c r="N459" s="147"/>
      <c r="O459" s="94" t="s">
        <v>24</v>
      </c>
      <c r="P459" s="94" t="s">
        <v>117</v>
      </c>
      <c r="Q459" s="94"/>
      <c r="R459" s="97" t="str">
        <f t="shared" si="43"/>
        <v>Quarterly Fuel Prices_2021_Update</v>
      </c>
    </row>
    <row r="460" spans="1:18" x14ac:dyDescent="0.6">
      <c r="A460" s="90" t="str">
        <f>'Fuel adder inputs and calcs'!C457</f>
        <v>LSFO</v>
      </c>
      <c r="B460" s="90" t="str">
        <f>'Fuel adder inputs and calcs'!D457</f>
        <v>NI</v>
      </c>
      <c r="C460" s="90" t="str">
        <f>'Fuel adder inputs and calcs'!E457&amp;'Fuel adder inputs and calcs'!F457</f>
        <v>2025Q2</v>
      </c>
      <c r="D460" s="90" t="str">
        <f>B460&amp;" "&amp;INDEX('Fixed inputs'!$D$76:$D$79,MATCH(A460,rngFuels,0))</f>
        <v>NI Oil</v>
      </c>
      <c r="E460" s="63"/>
      <c r="G460" s="94" t="str">
        <f t="shared" si="45"/>
        <v>NI Oil</v>
      </c>
      <c r="H460" s="94" t="s">
        <v>22</v>
      </c>
      <c r="I460" s="95">
        <f ca="1">INDEX(rngFuelPricesDeterministic,MATCH($C460,'Commodity inputs and calcs'!$M$26:$M$77,0),MATCH($A460,'Commodity inputs and calcs'!$N$25:$Q$25,0))+'Fuel adder inputs and calcs'!Q457</f>
        <v>9.9616858237547898</v>
      </c>
      <c r="J460" s="95"/>
      <c r="K460" s="94" t="s">
        <v>23</v>
      </c>
      <c r="L460" s="96">
        <v>1</v>
      </c>
      <c r="M460" s="147">
        <f>INDEX('Fixed inputs'!$G$8:$G$59,MATCH(C460,'Fixed inputs'!$D$8:$D$59,0))</f>
        <v>45748</v>
      </c>
      <c r="N460" s="147"/>
      <c r="O460" s="94" t="s">
        <v>24</v>
      </c>
      <c r="P460" s="94" t="s">
        <v>117</v>
      </c>
      <c r="Q460" s="94"/>
      <c r="R460" s="97" t="str">
        <f t="shared" si="43"/>
        <v>Quarterly Fuel Prices_2021_Update</v>
      </c>
    </row>
    <row r="461" spans="1:18" x14ac:dyDescent="0.6">
      <c r="A461" s="90" t="str">
        <f>'Fuel adder inputs and calcs'!C458</f>
        <v>LSFO</v>
      </c>
      <c r="B461" s="90" t="str">
        <f>'Fuel adder inputs and calcs'!D458</f>
        <v>NI</v>
      </c>
      <c r="C461" s="90" t="str">
        <f>'Fuel adder inputs and calcs'!E458&amp;'Fuel adder inputs and calcs'!F458</f>
        <v>2025Q3</v>
      </c>
      <c r="D461" s="90" t="str">
        <f>B461&amp;" "&amp;INDEX('Fixed inputs'!$D$76:$D$79,MATCH(A461,rngFuels,0))</f>
        <v>NI Oil</v>
      </c>
      <c r="E461" s="63"/>
      <c r="G461" s="94" t="str">
        <f t="shared" si="45"/>
        <v>NI Oil</v>
      </c>
      <c r="H461" s="94" t="s">
        <v>22</v>
      </c>
      <c r="I461" s="95">
        <f ca="1">INDEX(rngFuelPricesDeterministic,MATCH($C461,'Commodity inputs and calcs'!$M$26:$M$77,0),MATCH($A461,'Commodity inputs and calcs'!$N$25:$Q$25,0))+'Fuel adder inputs and calcs'!Q458</f>
        <v>9.9616858237547898</v>
      </c>
      <c r="J461" s="95"/>
      <c r="K461" s="94" t="s">
        <v>23</v>
      </c>
      <c r="L461" s="96">
        <v>1</v>
      </c>
      <c r="M461" s="147">
        <f>INDEX('Fixed inputs'!$G$8:$G$59,MATCH(C461,'Fixed inputs'!$D$8:$D$59,0))</f>
        <v>45839</v>
      </c>
      <c r="N461" s="147"/>
      <c r="O461" s="94" t="s">
        <v>24</v>
      </c>
      <c r="P461" s="94" t="s">
        <v>117</v>
      </c>
      <c r="Q461" s="94"/>
      <c r="R461" s="97" t="str">
        <f t="shared" si="43"/>
        <v>Quarterly Fuel Prices_2021_Update</v>
      </c>
    </row>
    <row r="462" spans="1:18" x14ac:dyDescent="0.6">
      <c r="A462" s="90" t="str">
        <f>'Fuel adder inputs and calcs'!C459</f>
        <v>LSFO</v>
      </c>
      <c r="B462" s="90" t="str">
        <f>'Fuel adder inputs and calcs'!D459</f>
        <v>NI</v>
      </c>
      <c r="C462" s="90" t="str">
        <f>'Fuel adder inputs and calcs'!E459&amp;'Fuel adder inputs and calcs'!F459</f>
        <v>2025Q4</v>
      </c>
      <c r="D462" s="90" t="str">
        <f>B462&amp;" "&amp;INDEX('Fixed inputs'!$D$76:$D$79,MATCH(A462,rngFuels,0))</f>
        <v>NI Oil</v>
      </c>
      <c r="E462" s="63"/>
      <c r="G462" s="94" t="str">
        <f t="shared" si="45"/>
        <v>NI Oil</v>
      </c>
      <c r="H462" s="94" t="s">
        <v>22</v>
      </c>
      <c r="I462" s="95">
        <f ca="1">INDEX(rngFuelPricesDeterministic,MATCH($C462,'Commodity inputs and calcs'!$M$26:$M$77,0),MATCH($A462,'Commodity inputs and calcs'!$N$25:$Q$25,0))+'Fuel adder inputs and calcs'!Q459</f>
        <v>9.9616858237547898</v>
      </c>
      <c r="J462" s="95"/>
      <c r="K462" s="94" t="s">
        <v>23</v>
      </c>
      <c r="L462" s="96">
        <v>1</v>
      </c>
      <c r="M462" s="147">
        <f>INDEX('Fixed inputs'!$G$8:$G$59,MATCH(C462,'Fixed inputs'!$D$8:$D$59,0))</f>
        <v>45931</v>
      </c>
      <c r="N462" s="147"/>
      <c r="O462" s="94" t="s">
        <v>24</v>
      </c>
      <c r="P462" s="94" t="s">
        <v>117</v>
      </c>
      <c r="Q462" s="94"/>
      <c r="R462" s="97" t="str">
        <f t="shared" si="43"/>
        <v>Quarterly Fuel Prices_2021_Update</v>
      </c>
    </row>
    <row r="463" spans="1:18" x14ac:dyDescent="0.6">
      <c r="A463" s="90" t="str">
        <f>'Fuel adder inputs and calcs'!C460</f>
        <v>LSFO</v>
      </c>
      <c r="B463" s="90" t="str">
        <f>'Fuel adder inputs and calcs'!D460</f>
        <v>NI</v>
      </c>
      <c r="C463" s="90" t="str">
        <f>'Fuel adder inputs and calcs'!E460&amp;'Fuel adder inputs and calcs'!F460</f>
        <v>2026Q1</v>
      </c>
      <c r="D463" s="90" t="str">
        <f>B463&amp;" "&amp;INDEX('Fixed inputs'!$D$76:$D$79,MATCH(A463,rngFuels,0))</f>
        <v>NI Oil</v>
      </c>
      <c r="E463" s="63"/>
      <c r="G463" s="94" t="str">
        <f t="shared" si="45"/>
        <v>NI Oil</v>
      </c>
      <c r="H463" s="94" t="s">
        <v>22</v>
      </c>
      <c r="I463" s="95">
        <f ca="1">INDEX(rngFuelPricesDeterministic,MATCH($C463,'Commodity inputs and calcs'!$M$26:$M$77,0),MATCH($A463,'Commodity inputs and calcs'!$N$25:$Q$25,0))+'Fuel adder inputs and calcs'!Q460</f>
        <v>9.9616858237547898</v>
      </c>
      <c r="J463" s="95"/>
      <c r="K463" s="94" t="s">
        <v>23</v>
      </c>
      <c r="L463" s="96">
        <v>1</v>
      </c>
      <c r="M463" s="147">
        <f>INDEX('Fixed inputs'!$G$8:$G$59,MATCH(C463,'Fixed inputs'!$D$8:$D$59,0))</f>
        <v>46023</v>
      </c>
      <c r="N463" s="147"/>
      <c r="O463" s="94" t="s">
        <v>24</v>
      </c>
      <c r="P463" s="94" t="s">
        <v>117</v>
      </c>
      <c r="Q463" s="94"/>
      <c r="R463" s="97" t="str">
        <f t="shared" si="43"/>
        <v>Quarterly Fuel Prices_2021_Update</v>
      </c>
    </row>
    <row r="464" spans="1:18" x14ac:dyDescent="0.6">
      <c r="A464" s="90" t="str">
        <f>'Fuel adder inputs and calcs'!C461</f>
        <v>LSFO</v>
      </c>
      <c r="B464" s="90" t="str">
        <f>'Fuel adder inputs and calcs'!D461</f>
        <v>NI</v>
      </c>
      <c r="C464" s="90" t="str">
        <f>'Fuel adder inputs and calcs'!E461&amp;'Fuel adder inputs and calcs'!F461</f>
        <v>2026Q2</v>
      </c>
      <c r="D464" s="90" t="str">
        <f>B464&amp;" "&amp;INDEX('Fixed inputs'!$D$76:$D$79,MATCH(A464,rngFuels,0))</f>
        <v>NI Oil</v>
      </c>
      <c r="E464" s="63"/>
      <c r="G464" s="94" t="str">
        <f t="shared" si="45"/>
        <v>NI Oil</v>
      </c>
      <c r="H464" s="94" t="s">
        <v>22</v>
      </c>
      <c r="I464" s="95">
        <f ca="1">INDEX(rngFuelPricesDeterministic,MATCH($C464,'Commodity inputs and calcs'!$M$26:$M$77,0),MATCH($A464,'Commodity inputs and calcs'!$N$25:$Q$25,0))+'Fuel adder inputs and calcs'!Q461</f>
        <v>9.9616858237547898</v>
      </c>
      <c r="J464" s="95"/>
      <c r="K464" s="94" t="s">
        <v>23</v>
      </c>
      <c r="L464" s="96">
        <v>1</v>
      </c>
      <c r="M464" s="147">
        <f>INDEX('Fixed inputs'!$G$8:$G$59,MATCH(C464,'Fixed inputs'!$D$8:$D$59,0))</f>
        <v>46113</v>
      </c>
      <c r="N464" s="147"/>
      <c r="O464" s="94" t="s">
        <v>24</v>
      </c>
      <c r="P464" s="94" t="s">
        <v>117</v>
      </c>
      <c r="Q464" s="94"/>
      <c r="R464" s="97" t="str">
        <f t="shared" si="43"/>
        <v>Quarterly Fuel Prices_2021_Update</v>
      </c>
    </row>
    <row r="465" spans="1:18" x14ac:dyDescent="0.6">
      <c r="A465" s="90" t="str">
        <f>'Fuel adder inputs and calcs'!C462</f>
        <v>LSFO</v>
      </c>
      <c r="B465" s="90" t="str">
        <f>'Fuel adder inputs and calcs'!D462</f>
        <v>NI</v>
      </c>
      <c r="C465" s="90" t="str">
        <f>'Fuel adder inputs and calcs'!E462&amp;'Fuel adder inputs and calcs'!F462</f>
        <v>2026Q3</v>
      </c>
      <c r="D465" s="90" t="str">
        <f>B465&amp;" "&amp;INDEX('Fixed inputs'!$D$76:$D$79,MATCH(A465,rngFuels,0))</f>
        <v>NI Oil</v>
      </c>
      <c r="E465" s="63"/>
      <c r="G465" s="94" t="str">
        <f t="shared" si="45"/>
        <v>NI Oil</v>
      </c>
      <c r="H465" s="94" t="s">
        <v>22</v>
      </c>
      <c r="I465" s="95">
        <f ca="1">INDEX(rngFuelPricesDeterministic,MATCH($C465,'Commodity inputs and calcs'!$M$26:$M$77,0),MATCH($A465,'Commodity inputs and calcs'!$N$25:$Q$25,0))+'Fuel adder inputs and calcs'!Q462</f>
        <v>9.9616858237547898</v>
      </c>
      <c r="J465" s="95"/>
      <c r="K465" s="94" t="s">
        <v>23</v>
      </c>
      <c r="L465" s="96">
        <v>1</v>
      </c>
      <c r="M465" s="147">
        <f>INDEX('Fixed inputs'!$G$8:$G$59,MATCH(C465,'Fixed inputs'!$D$8:$D$59,0))</f>
        <v>46204</v>
      </c>
      <c r="N465" s="147"/>
      <c r="O465" s="94" t="s">
        <v>24</v>
      </c>
      <c r="P465" s="94" t="s">
        <v>117</v>
      </c>
      <c r="Q465" s="94"/>
      <c r="R465" s="97" t="str">
        <f t="shared" si="43"/>
        <v>Quarterly Fuel Prices_2021_Update</v>
      </c>
    </row>
    <row r="466" spans="1:18" x14ac:dyDescent="0.6">
      <c r="A466" s="90" t="str">
        <f>'Fuel adder inputs and calcs'!C463</f>
        <v>LSFO</v>
      </c>
      <c r="B466" s="90" t="str">
        <f>'Fuel adder inputs and calcs'!D463</f>
        <v>NI</v>
      </c>
      <c r="C466" s="90" t="str">
        <f>'Fuel adder inputs and calcs'!E463&amp;'Fuel adder inputs and calcs'!F463</f>
        <v>2026Q4</v>
      </c>
      <c r="D466" s="90" t="str">
        <f>B466&amp;" "&amp;INDEX('Fixed inputs'!$D$76:$D$79,MATCH(A466,rngFuels,0))</f>
        <v>NI Oil</v>
      </c>
      <c r="E466" s="63"/>
      <c r="G466" s="94" t="str">
        <f t="shared" si="45"/>
        <v>NI Oil</v>
      </c>
      <c r="H466" s="94" t="s">
        <v>22</v>
      </c>
      <c r="I466" s="95">
        <f ca="1">INDEX(rngFuelPricesDeterministic,MATCH($C466,'Commodity inputs and calcs'!$M$26:$M$77,0),MATCH($A466,'Commodity inputs and calcs'!$N$25:$Q$25,0))+'Fuel adder inputs and calcs'!Q463</f>
        <v>9.9616858237547898</v>
      </c>
      <c r="J466" s="95"/>
      <c r="K466" s="94" t="s">
        <v>23</v>
      </c>
      <c r="L466" s="96">
        <v>1</v>
      </c>
      <c r="M466" s="147">
        <f>INDEX('Fixed inputs'!$G$8:$G$59,MATCH(C466,'Fixed inputs'!$D$8:$D$59,0))</f>
        <v>46296</v>
      </c>
      <c r="N466" s="147"/>
      <c r="O466" s="94" t="s">
        <v>24</v>
      </c>
      <c r="P466" s="94" t="s">
        <v>117</v>
      </c>
      <c r="Q466" s="94"/>
      <c r="R466" s="97" t="str">
        <f t="shared" si="43"/>
        <v>Quarterly Fuel Prices_2021_Update</v>
      </c>
    </row>
    <row r="467" spans="1:18" x14ac:dyDescent="0.6">
      <c r="A467" s="90" t="str">
        <f>'Fuel adder inputs and calcs'!C464</f>
        <v>LSFO</v>
      </c>
      <c r="B467" s="90" t="str">
        <f>'Fuel adder inputs and calcs'!D464</f>
        <v>NI</v>
      </c>
      <c r="C467" s="90" t="str">
        <f>'Fuel adder inputs and calcs'!E464&amp;'Fuel adder inputs and calcs'!F464</f>
        <v>2027Q1</v>
      </c>
      <c r="D467" s="90" t="str">
        <f>B467&amp;" "&amp;INDEX('Fixed inputs'!$D$76:$D$79,MATCH(A467,rngFuels,0))</f>
        <v>NI Oil</v>
      </c>
      <c r="E467" s="63"/>
      <c r="G467" s="94" t="str">
        <f t="shared" si="45"/>
        <v>NI Oil</v>
      </c>
      <c r="H467" s="94" t="s">
        <v>22</v>
      </c>
      <c r="I467" s="95">
        <f ca="1">INDEX(rngFuelPricesDeterministic,MATCH($C467,'Commodity inputs and calcs'!$M$26:$M$77,0),MATCH($A467,'Commodity inputs and calcs'!$N$25:$Q$25,0))+'Fuel adder inputs and calcs'!Q464</f>
        <v>9.9616858237547898</v>
      </c>
      <c r="J467" s="95"/>
      <c r="K467" s="94" t="s">
        <v>23</v>
      </c>
      <c r="L467" s="96">
        <v>1</v>
      </c>
      <c r="M467" s="147">
        <f>INDEX('Fixed inputs'!$G$8:$G$59,MATCH(C467,'Fixed inputs'!$D$8:$D$59,0))</f>
        <v>46388</v>
      </c>
      <c r="N467" s="147"/>
      <c r="O467" s="94" t="s">
        <v>24</v>
      </c>
      <c r="P467" s="94" t="s">
        <v>117</v>
      </c>
      <c r="Q467" s="94"/>
      <c r="R467" s="97" t="str">
        <f t="shared" si="43"/>
        <v>Quarterly Fuel Prices_2021_Update</v>
      </c>
    </row>
    <row r="468" spans="1:18" x14ac:dyDescent="0.6">
      <c r="A468" s="90" t="str">
        <f>'Fuel adder inputs and calcs'!C465</f>
        <v>LSFO</v>
      </c>
      <c r="B468" s="90" t="str">
        <f>'Fuel adder inputs and calcs'!D465</f>
        <v>NI</v>
      </c>
      <c r="C468" s="90" t="str">
        <f>'Fuel adder inputs and calcs'!E465&amp;'Fuel adder inputs and calcs'!F465</f>
        <v>2027Q2</v>
      </c>
      <c r="D468" s="90" t="str">
        <f>B468&amp;" "&amp;INDEX('Fixed inputs'!$D$76:$D$79,MATCH(A468,rngFuels,0))</f>
        <v>NI Oil</v>
      </c>
      <c r="E468" s="63"/>
      <c r="G468" s="94" t="str">
        <f t="shared" si="45"/>
        <v>NI Oil</v>
      </c>
      <c r="H468" s="94" t="s">
        <v>22</v>
      </c>
      <c r="I468" s="95">
        <f ca="1">INDEX(rngFuelPricesDeterministic,MATCH($C468,'Commodity inputs and calcs'!$M$26:$M$77,0),MATCH($A468,'Commodity inputs and calcs'!$N$25:$Q$25,0))+'Fuel adder inputs and calcs'!Q465</f>
        <v>9.9616858237547898</v>
      </c>
      <c r="J468" s="95"/>
      <c r="K468" s="94" t="s">
        <v>23</v>
      </c>
      <c r="L468" s="96">
        <v>1</v>
      </c>
      <c r="M468" s="147">
        <f>INDEX('Fixed inputs'!$G$8:$G$59,MATCH(C468,'Fixed inputs'!$D$8:$D$59,0))</f>
        <v>46478</v>
      </c>
      <c r="N468" s="147"/>
      <c r="O468" s="94" t="s">
        <v>24</v>
      </c>
      <c r="P468" s="94" t="s">
        <v>117</v>
      </c>
      <c r="Q468" s="94"/>
      <c r="R468" s="97" t="str">
        <f t="shared" si="43"/>
        <v>Quarterly Fuel Prices_2021_Update</v>
      </c>
    </row>
    <row r="469" spans="1:18" x14ac:dyDescent="0.6">
      <c r="A469" s="90" t="str">
        <f>'Fuel adder inputs and calcs'!C466</f>
        <v>LSFO</v>
      </c>
      <c r="B469" s="90" t="str">
        <f>'Fuel adder inputs and calcs'!D466</f>
        <v>NI</v>
      </c>
      <c r="C469" s="90" t="str">
        <f>'Fuel adder inputs and calcs'!E466&amp;'Fuel adder inputs and calcs'!F466</f>
        <v>2027Q3</v>
      </c>
      <c r="D469" s="90" t="str">
        <f>B469&amp;" "&amp;INDEX('Fixed inputs'!$D$76:$D$79,MATCH(A469,rngFuels,0))</f>
        <v>NI Oil</v>
      </c>
      <c r="E469" s="63"/>
      <c r="G469" s="94" t="str">
        <f t="shared" si="45"/>
        <v>NI Oil</v>
      </c>
      <c r="H469" s="94" t="s">
        <v>22</v>
      </c>
      <c r="I469" s="95">
        <f ca="1">INDEX(rngFuelPricesDeterministic,MATCH($C469,'Commodity inputs and calcs'!$M$26:$M$77,0),MATCH($A469,'Commodity inputs and calcs'!$N$25:$Q$25,0))+'Fuel adder inputs and calcs'!Q466</f>
        <v>9.9616858237547898</v>
      </c>
      <c r="J469" s="95"/>
      <c r="K469" s="94" t="s">
        <v>23</v>
      </c>
      <c r="L469" s="96">
        <v>1</v>
      </c>
      <c r="M469" s="147">
        <f>INDEX('Fixed inputs'!$G$8:$G$59,MATCH(C469,'Fixed inputs'!$D$8:$D$59,0))</f>
        <v>46569</v>
      </c>
      <c r="N469" s="147"/>
      <c r="O469" s="94" t="s">
        <v>24</v>
      </c>
      <c r="P469" s="94" t="s">
        <v>117</v>
      </c>
      <c r="Q469" s="94"/>
      <c r="R469" s="97" t="str">
        <f t="shared" si="43"/>
        <v>Quarterly Fuel Prices_2021_Update</v>
      </c>
    </row>
    <row r="470" spans="1:18" x14ac:dyDescent="0.6">
      <c r="A470" s="90" t="str">
        <f>'Fuel adder inputs and calcs'!C467</f>
        <v>LSFO</v>
      </c>
      <c r="B470" s="90" t="str">
        <f>'Fuel adder inputs and calcs'!D467</f>
        <v>NI</v>
      </c>
      <c r="C470" s="90" t="str">
        <f>'Fuel adder inputs and calcs'!E467&amp;'Fuel adder inputs and calcs'!F467</f>
        <v>2027Q4</v>
      </c>
      <c r="D470" s="90" t="str">
        <f>B470&amp;" "&amp;INDEX('Fixed inputs'!$D$76:$D$79,MATCH(A470,rngFuels,0))</f>
        <v>NI Oil</v>
      </c>
      <c r="E470" s="63"/>
      <c r="G470" s="94" t="str">
        <f t="shared" si="45"/>
        <v>NI Oil</v>
      </c>
      <c r="H470" s="94" t="s">
        <v>22</v>
      </c>
      <c r="I470" s="95">
        <f ca="1">INDEX(rngFuelPricesDeterministic,MATCH($C470,'Commodity inputs and calcs'!$M$26:$M$77,0),MATCH($A470,'Commodity inputs and calcs'!$N$25:$Q$25,0))+'Fuel adder inputs and calcs'!Q467</f>
        <v>9.9616858237547898</v>
      </c>
      <c r="J470" s="95"/>
      <c r="K470" s="94" t="s">
        <v>23</v>
      </c>
      <c r="L470" s="96">
        <v>1</v>
      </c>
      <c r="M470" s="147">
        <f>INDEX('Fixed inputs'!$G$8:$G$59,MATCH(C470,'Fixed inputs'!$D$8:$D$59,0))</f>
        <v>46661</v>
      </c>
      <c r="N470" s="147"/>
      <c r="O470" s="94" t="s">
        <v>24</v>
      </c>
      <c r="P470" s="94" t="s">
        <v>117</v>
      </c>
      <c r="Q470" s="94"/>
      <c r="R470" s="97" t="str">
        <f t="shared" si="43"/>
        <v>Quarterly Fuel Prices_2021_Update</v>
      </c>
    </row>
    <row r="471" spans="1:18" x14ac:dyDescent="0.6">
      <c r="A471" s="90" t="str">
        <f>'Fuel adder inputs and calcs'!C468</f>
        <v>LSFO</v>
      </c>
      <c r="B471" s="90" t="str">
        <f>'Fuel adder inputs and calcs'!D468</f>
        <v>NI</v>
      </c>
      <c r="C471" s="90" t="str">
        <f>'Fuel adder inputs and calcs'!E468&amp;'Fuel adder inputs and calcs'!F468</f>
        <v>2028Q1</v>
      </c>
      <c r="D471" s="90" t="str">
        <f>B471&amp;" "&amp;INDEX('Fixed inputs'!$D$76:$D$79,MATCH(A471,rngFuels,0))</f>
        <v>NI Oil</v>
      </c>
      <c r="E471" s="63"/>
      <c r="G471" s="94" t="str">
        <f t="shared" si="45"/>
        <v>NI Oil</v>
      </c>
      <c r="H471" s="94" t="s">
        <v>22</v>
      </c>
      <c r="I471" s="95">
        <f ca="1">INDEX(rngFuelPricesDeterministic,MATCH($C471,'Commodity inputs and calcs'!$M$26:$M$77,0),MATCH($A471,'Commodity inputs and calcs'!$N$25:$Q$25,0))+'Fuel adder inputs and calcs'!Q468</f>
        <v>9.9616858237547898</v>
      </c>
      <c r="J471" s="95"/>
      <c r="K471" s="94" t="s">
        <v>23</v>
      </c>
      <c r="L471" s="96">
        <v>1</v>
      </c>
      <c r="M471" s="147">
        <f>INDEX('Fixed inputs'!$G$8:$G$59,MATCH(C471,'Fixed inputs'!$D$8:$D$59,0))</f>
        <v>46753</v>
      </c>
      <c r="N471" s="147"/>
      <c r="O471" s="94" t="s">
        <v>24</v>
      </c>
      <c r="P471" s="94" t="s">
        <v>117</v>
      </c>
      <c r="Q471" s="94"/>
      <c r="R471" s="97" t="str">
        <f t="shared" si="43"/>
        <v>Quarterly Fuel Prices_2021_Update</v>
      </c>
    </row>
    <row r="472" spans="1:18" x14ac:dyDescent="0.6">
      <c r="A472" s="90" t="str">
        <f>'Fuel adder inputs and calcs'!C469</f>
        <v>LSFO</v>
      </c>
      <c r="B472" s="90" t="str">
        <f>'Fuel adder inputs and calcs'!D469</f>
        <v>NI</v>
      </c>
      <c r="C472" s="90" t="str">
        <f>'Fuel adder inputs and calcs'!E469&amp;'Fuel adder inputs and calcs'!F469</f>
        <v>2028Q2</v>
      </c>
      <c r="D472" s="90" t="str">
        <f>B472&amp;" "&amp;INDEX('Fixed inputs'!$D$76:$D$79,MATCH(A472,rngFuels,0))</f>
        <v>NI Oil</v>
      </c>
      <c r="E472" s="63"/>
      <c r="G472" s="94" t="str">
        <f t="shared" si="45"/>
        <v>NI Oil</v>
      </c>
      <c r="H472" s="94" t="s">
        <v>22</v>
      </c>
      <c r="I472" s="95">
        <f ca="1">INDEX(rngFuelPricesDeterministic,MATCH($C472,'Commodity inputs and calcs'!$M$26:$M$77,0),MATCH($A472,'Commodity inputs and calcs'!$N$25:$Q$25,0))+'Fuel adder inputs and calcs'!Q469</f>
        <v>9.9616858237547898</v>
      </c>
      <c r="J472" s="95"/>
      <c r="K472" s="94" t="s">
        <v>23</v>
      </c>
      <c r="L472" s="96">
        <v>1</v>
      </c>
      <c r="M472" s="147">
        <f>INDEX('Fixed inputs'!$G$8:$G$59,MATCH(C472,'Fixed inputs'!$D$8:$D$59,0))</f>
        <v>46844</v>
      </c>
      <c r="N472" s="147"/>
      <c r="O472" s="94" t="s">
        <v>24</v>
      </c>
      <c r="P472" s="94" t="s">
        <v>117</v>
      </c>
      <c r="Q472" s="94"/>
      <c r="R472" s="97" t="str">
        <f t="shared" si="43"/>
        <v>Quarterly Fuel Prices_2021_Update</v>
      </c>
    </row>
    <row r="473" spans="1:18" x14ac:dyDescent="0.6">
      <c r="A473" s="90" t="str">
        <f>'Fuel adder inputs and calcs'!C470</f>
        <v>LSFO</v>
      </c>
      <c r="B473" s="90" t="str">
        <f>'Fuel adder inputs and calcs'!D470</f>
        <v>NI</v>
      </c>
      <c r="C473" s="90" t="str">
        <f>'Fuel adder inputs and calcs'!E470&amp;'Fuel adder inputs and calcs'!F470</f>
        <v>2028Q3</v>
      </c>
      <c r="D473" s="90" t="str">
        <f>B473&amp;" "&amp;INDEX('Fixed inputs'!$D$76:$D$79,MATCH(A473,rngFuels,0))</f>
        <v>NI Oil</v>
      </c>
      <c r="E473" s="63"/>
      <c r="G473" s="94" t="str">
        <f t="shared" si="45"/>
        <v>NI Oil</v>
      </c>
      <c r="H473" s="94" t="s">
        <v>22</v>
      </c>
      <c r="I473" s="95">
        <f ca="1">INDEX(rngFuelPricesDeterministic,MATCH($C473,'Commodity inputs and calcs'!$M$26:$M$77,0),MATCH($A473,'Commodity inputs and calcs'!$N$25:$Q$25,0))+'Fuel adder inputs and calcs'!Q470</f>
        <v>9.9616858237547898</v>
      </c>
      <c r="J473" s="95"/>
      <c r="K473" s="94" t="s">
        <v>23</v>
      </c>
      <c r="L473" s="96">
        <v>1</v>
      </c>
      <c r="M473" s="147">
        <f>INDEX('Fixed inputs'!$G$8:$G$59,MATCH(C473,'Fixed inputs'!$D$8:$D$59,0))</f>
        <v>46935</v>
      </c>
      <c r="N473" s="147"/>
      <c r="O473" s="94" t="s">
        <v>24</v>
      </c>
      <c r="P473" s="94" t="s">
        <v>117</v>
      </c>
      <c r="Q473" s="94"/>
      <c r="R473" s="97" t="str">
        <f t="shared" si="43"/>
        <v>Quarterly Fuel Prices_2021_Update</v>
      </c>
    </row>
    <row r="474" spans="1:18" x14ac:dyDescent="0.6">
      <c r="A474" s="90" t="str">
        <f>'Fuel adder inputs and calcs'!C471</f>
        <v>LSFO</v>
      </c>
      <c r="B474" s="90" t="str">
        <f>'Fuel adder inputs and calcs'!D471</f>
        <v>NI</v>
      </c>
      <c r="C474" s="90" t="str">
        <f>'Fuel adder inputs and calcs'!E471&amp;'Fuel adder inputs and calcs'!F471</f>
        <v>2028Q4</v>
      </c>
      <c r="D474" s="90" t="str">
        <f>B474&amp;" "&amp;INDEX('Fixed inputs'!$D$76:$D$79,MATCH(A474,rngFuels,0))</f>
        <v>NI Oil</v>
      </c>
      <c r="E474" s="63"/>
      <c r="G474" s="94" t="str">
        <f t="shared" si="45"/>
        <v>NI Oil</v>
      </c>
      <c r="H474" s="94" t="s">
        <v>22</v>
      </c>
      <c r="I474" s="95">
        <f ca="1">INDEX(rngFuelPricesDeterministic,MATCH($C474,'Commodity inputs and calcs'!$M$26:$M$77,0),MATCH($A474,'Commodity inputs and calcs'!$N$25:$Q$25,0))+'Fuel adder inputs and calcs'!Q471</f>
        <v>9.9616858237547898</v>
      </c>
      <c r="J474" s="95"/>
      <c r="K474" s="94" t="s">
        <v>23</v>
      </c>
      <c r="L474" s="96">
        <v>1</v>
      </c>
      <c r="M474" s="147">
        <f>INDEX('Fixed inputs'!$G$8:$G$59,MATCH(C474,'Fixed inputs'!$D$8:$D$59,0))</f>
        <v>47027</v>
      </c>
      <c r="N474" s="147"/>
      <c r="O474" s="94" t="s">
        <v>24</v>
      </c>
      <c r="P474" s="94" t="s">
        <v>117</v>
      </c>
      <c r="Q474" s="94"/>
      <c r="R474" s="97" t="str">
        <f t="shared" si="43"/>
        <v>Quarterly Fuel Prices_2021_Update</v>
      </c>
    </row>
    <row r="475" spans="1:18" x14ac:dyDescent="0.6">
      <c r="A475" s="90" t="str">
        <f>'Fuel adder inputs and calcs'!C472</f>
        <v>LSFO</v>
      </c>
      <c r="B475" s="90" t="str">
        <f>'Fuel adder inputs and calcs'!D472</f>
        <v>NI</v>
      </c>
      <c r="C475" s="90" t="str">
        <f>'Fuel adder inputs and calcs'!E472&amp;'Fuel adder inputs and calcs'!F472</f>
        <v>2029Q1</v>
      </c>
      <c r="D475" s="90" t="str">
        <f>B475&amp;" "&amp;INDEX('Fixed inputs'!$D$76:$D$79,MATCH(A475,rngFuels,0))</f>
        <v>NI Oil</v>
      </c>
      <c r="E475" s="63"/>
      <c r="G475" s="94" t="str">
        <f t="shared" si="45"/>
        <v>NI Oil</v>
      </c>
      <c r="H475" s="94" t="s">
        <v>22</v>
      </c>
      <c r="I475" s="95">
        <f ca="1">INDEX(rngFuelPricesDeterministic,MATCH($C475,'Commodity inputs and calcs'!$M$26:$M$77,0),MATCH($A475,'Commodity inputs and calcs'!$N$25:$Q$25,0))+'Fuel adder inputs and calcs'!Q472</f>
        <v>9.9616858237547898</v>
      </c>
      <c r="J475" s="95"/>
      <c r="K475" s="94" t="s">
        <v>23</v>
      </c>
      <c r="L475" s="96">
        <v>1</v>
      </c>
      <c r="M475" s="147">
        <f>INDEX('Fixed inputs'!$G$8:$G$59,MATCH(C475,'Fixed inputs'!$D$8:$D$59,0))</f>
        <v>47119</v>
      </c>
      <c r="N475" s="147"/>
      <c r="O475" s="94" t="s">
        <v>24</v>
      </c>
      <c r="P475" s="94" t="s">
        <v>117</v>
      </c>
      <c r="Q475" s="94"/>
      <c r="R475" s="97" t="str">
        <f t="shared" si="43"/>
        <v>Quarterly Fuel Prices_2021_Update</v>
      </c>
    </row>
    <row r="476" spans="1:18" x14ac:dyDescent="0.6">
      <c r="A476" s="90" t="str">
        <f>'Fuel adder inputs and calcs'!C473</f>
        <v>LSFO</v>
      </c>
      <c r="B476" s="90" t="str">
        <f>'Fuel adder inputs and calcs'!D473</f>
        <v>NI</v>
      </c>
      <c r="C476" s="90" t="str">
        <f>'Fuel adder inputs and calcs'!E473&amp;'Fuel adder inputs and calcs'!F473</f>
        <v>2029Q2</v>
      </c>
      <c r="D476" s="90" t="str">
        <f>B476&amp;" "&amp;INDEX('Fixed inputs'!$D$76:$D$79,MATCH(A476,rngFuels,0))</f>
        <v>NI Oil</v>
      </c>
      <c r="E476" s="63"/>
      <c r="G476" s="94" t="str">
        <f t="shared" si="45"/>
        <v>NI Oil</v>
      </c>
      <c r="H476" s="94" t="s">
        <v>22</v>
      </c>
      <c r="I476" s="95">
        <f ca="1">INDEX(rngFuelPricesDeterministic,MATCH($C476,'Commodity inputs and calcs'!$M$26:$M$77,0),MATCH($A476,'Commodity inputs and calcs'!$N$25:$Q$25,0))+'Fuel adder inputs and calcs'!Q473</f>
        <v>9.9616858237547898</v>
      </c>
      <c r="J476" s="95"/>
      <c r="K476" s="94" t="s">
        <v>23</v>
      </c>
      <c r="L476" s="96">
        <v>1</v>
      </c>
      <c r="M476" s="147">
        <f>INDEX('Fixed inputs'!$G$8:$G$59,MATCH(C476,'Fixed inputs'!$D$8:$D$59,0))</f>
        <v>47209</v>
      </c>
      <c r="N476" s="147"/>
      <c r="O476" s="94" t="s">
        <v>24</v>
      </c>
      <c r="P476" s="94" t="s">
        <v>117</v>
      </c>
      <c r="Q476" s="94"/>
      <c r="R476" s="97" t="str">
        <f t="shared" si="43"/>
        <v>Quarterly Fuel Prices_2021_Update</v>
      </c>
    </row>
    <row r="477" spans="1:18" x14ac:dyDescent="0.6">
      <c r="A477" s="90" t="str">
        <f>'Fuel adder inputs and calcs'!C474</f>
        <v>LSFO</v>
      </c>
      <c r="B477" s="90" t="str">
        <f>'Fuel adder inputs and calcs'!D474</f>
        <v>NI</v>
      </c>
      <c r="C477" s="90" t="str">
        <f>'Fuel adder inputs and calcs'!E474&amp;'Fuel adder inputs and calcs'!F474</f>
        <v>2029Q3</v>
      </c>
      <c r="D477" s="90" t="str">
        <f>B477&amp;" "&amp;INDEX('Fixed inputs'!$D$76:$D$79,MATCH(A477,rngFuels,0))</f>
        <v>NI Oil</v>
      </c>
      <c r="E477" s="63"/>
      <c r="G477" s="94" t="str">
        <f t="shared" si="45"/>
        <v>NI Oil</v>
      </c>
      <c r="H477" s="94" t="s">
        <v>22</v>
      </c>
      <c r="I477" s="95">
        <f ca="1">INDEX(rngFuelPricesDeterministic,MATCH($C477,'Commodity inputs and calcs'!$M$26:$M$77,0),MATCH($A477,'Commodity inputs and calcs'!$N$25:$Q$25,0))+'Fuel adder inputs and calcs'!Q474</f>
        <v>9.9616858237547898</v>
      </c>
      <c r="J477" s="95"/>
      <c r="K477" s="94" t="s">
        <v>23</v>
      </c>
      <c r="L477" s="96">
        <v>1</v>
      </c>
      <c r="M477" s="147">
        <f>INDEX('Fixed inputs'!$G$8:$G$59,MATCH(C477,'Fixed inputs'!$D$8:$D$59,0))</f>
        <v>47300</v>
      </c>
      <c r="N477" s="147"/>
      <c r="O477" s="94" t="s">
        <v>24</v>
      </c>
      <c r="P477" s="94" t="s">
        <v>117</v>
      </c>
      <c r="Q477" s="94"/>
      <c r="R477" s="97" t="str">
        <f t="shared" si="43"/>
        <v>Quarterly Fuel Prices_2021_Update</v>
      </c>
    </row>
    <row r="478" spans="1:18" x14ac:dyDescent="0.6">
      <c r="A478" s="90" t="str">
        <f>'Fuel adder inputs and calcs'!C475</f>
        <v>LSFO</v>
      </c>
      <c r="B478" s="90" t="str">
        <f>'Fuel adder inputs and calcs'!D475</f>
        <v>NI</v>
      </c>
      <c r="C478" s="90" t="str">
        <f>'Fuel adder inputs and calcs'!E475&amp;'Fuel adder inputs and calcs'!F475</f>
        <v>2029Q4</v>
      </c>
      <c r="D478" s="90" t="str">
        <f>B478&amp;" "&amp;INDEX('Fixed inputs'!$D$76:$D$79,MATCH(A478,rngFuels,0))</f>
        <v>NI Oil</v>
      </c>
      <c r="E478" s="63"/>
      <c r="G478" s="94" t="str">
        <f t="shared" si="45"/>
        <v>NI Oil</v>
      </c>
      <c r="H478" s="94" t="s">
        <v>22</v>
      </c>
      <c r="I478" s="95">
        <f ca="1">INDEX(rngFuelPricesDeterministic,MATCH($C478,'Commodity inputs and calcs'!$M$26:$M$77,0),MATCH($A478,'Commodity inputs and calcs'!$N$25:$Q$25,0))+'Fuel adder inputs and calcs'!Q475</f>
        <v>9.9616858237547898</v>
      </c>
      <c r="J478" s="95"/>
      <c r="K478" s="94" t="s">
        <v>23</v>
      </c>
      <c r="L478" s="96">
        <v>1</v>
      </c>
      <c r="M478" s="147">
        <f>INDEX('Fixed inputs'!$G$8:$G$59,MATCH(C478,'Fixed inputs'!$D$8:$D$59,0))</f>
        <v>47392</v>
      </c>
      <c r="N478" s="147"/>
      <c r="O478" s="94" t="s">
        <v>24</v>
      </c>
      <c r="P478" s="94" t="s">
        <v>117</v>
      </c>
      <c r="Q478" s="94"/>
      <c r="R478" s="97" t="str">
        <f t="shared" si="43"/>
        <v>Quarterly Fuel Prices_2021_Update</v>
      </c>
    </row>
    <row r="479" spans="1:18" x14ac:dyDescent="0.6">
      <c r="A479" s="90" t="str">
        <f t="shared" ref="A479:A510" si="46">C479&amp;"Q"&amp;B479</f>
        <v>2017Q1</v>
      </c>
      <c r="B479" s="90">
        <f>IF(D479&lt;=3,1,IF(D479&lt;=6,2,IF(D479&lt;=9,3,4)))</f>
        <v>1</v>
      </c>
      <c r="C479" s="90">
        <f>'Fuel adder inputs and calcs'!E476</f>
        <v>2017</v>
      </c>
      <c r="D479" s="90">
        <f>'Fuel adder inputs and calcs'!B476</f>
        <v>1</v>
      </c>
      <c r="E479" s="162"/>
      <c r="F479" s="7" t="s">
        <v>155</v>
      </c>
      <c r="G479" s="98" t="s">
        <v>25</v>
      </c>
      <c r="H479" s="98" t="s">
        <v>22</v>
      </c>
      <c r="I479" s="99">
        <f ca="1">INDEX($I$115:$I$166,MATCH($A479,$C$115:$C$166,0))+'Fuel adder inputs and calcs'!Q476</f>
        <v>19.373793125312115</v>
      </c>
      <c r="J479" s="99"/>
      <c r="K479" s="98" t="s">
        <v>23</v>
      </c>
      <c r="L479" s="100">
        <v>1</v>
      </c>
      <c r="M479" s="148">
        <f>DATE(C479,D479,1)</f>
        <v>42736</v>
      </c>
      <c r="N479" s="147"/>
      <c r="O479" s="98"/>
      <c r="P479" s="94" t="s">
        <v>117</v>
      </c>
      <c r="Q479" s="94"/>
      <c r="R479" s="101" t="str">
        <f t="shared" si="43"/>
        <v>Quarterly Fuel Prices_2021_Update</v>
      </c>
    </row>
    <row r="480" spans="1:18" x14ac:dyDescent="0.6">
      <c r="A480" s="90" t="str">
        <f t="shared" si="46"/>
        <v>2017Q1</v>
      </c>
      <c r="B480" s="90">
        <f t="shared" ref="B480:B543" si="47">IF(D480&lt;=3,1,IF(D480&lt;=6,2,IF(D480&lt;=9,3,4)))</f>
        <v>1</v>
      </c>
      <c r="C480" s="90">
        <f>'Fuel adder inputs and calcs'!E477</f>
        <v>2017</v>
      </c>
      <c r="D480" s="90">
        <f>'Fuel adder inputs and calcs'!B477</f>
        <v>2</v>
      </c>
      <c r="E480" s="162"/>
      <c r="F480" s="163"/>
      <c r="G480" s="98" t="s">
        <v>25</v>
      </c>
      <c r="H480" s="98" t="s">
        <v>22</v>
      </c>
      <c r="I480" s="99">
        <f ca="1">INDEX($I$115:$I$166,MATCH($A480,$C$115:$C$166,0))+'Fuel adder inputs and calcs'!Q477</f>
        <v>20.088948047065866</v>
      </c>
      <c r="J480" s="99"/>
      <c r="K480" s="98" t="s">
        <v>23</v>
      </c>
      <c r="L480" s="100">
        <v>1</v>
      </c>
      <c r="M480" s="148">
        <f t="shared" ref="M480:M543" si="48">DATE(C480,D480,1)</f>
        <v>42767</v>
      </c>
      <c r="N480" s="147"/>
      <c r="O480" s="98"/>
      <c r="P480" s="94" t="s">
        <v>117</v>
      </c>
      <c r="Q480" s="94"/>
      <c r="R480" s="101" t="str">
        <f t="shared" si="43"/>
        <v>Quarterly Fuel Prices_2021_Update</v>
      </c>
    </row>
    <row r="481" spans="1:18" x14ac:dyDescent="0.6">
      <c r="A481" s="90" t="str">
        <f t="shared" si="46"/>
        <v>2017Q1</v>
      </c>
      <c r="B481" s="90">
        <f t="shared" si="47"/>
        <v>1</v>
      </c>
      <c r="C481" s="90">
        <f>'Fuel adder inputs and calcs'!E478</f>
        <v>2017</v>
      </c>
      <c r="D481" s="90">
        <f>'Fuel adder inputs and calcs'!B478</f>
        <v>3</v>
      </c>
      <c r="E481" s="162"/>
      <c r="F481" s="163"/>
      <c r="G481" s="98" t="s">
        <v>25</v>
      </c>
      <c r="H481" s="98" t="s">
        <v>22</v>
      </c>
      <c r="I481" s="99">
        <f ca="1">INDEX($I$115:$I$166,MATCH($A481,$C$115:$C$166,0))+'Fuel adder inputs and calcs'!Q478</f>
        <v>18.65863577202628</v>
      </c>
      <c r="J481" s="99"/>
      <c r="K481" s="98" t="s">
        <v>23</v>
      </c>
      <c r="L481" s="100">
        <v>1</v>
      </c>
      <c r="M481" s="148">
        <f t="shared" si="48"/>
        <v>42795</v>
      </c>
      <c r="N481" s="147"/>
      <c r="O481" s="98"/>
      <c r="P481" s="94" t="s">
        <v>117</v>
      </c>
      <c r="Q481" s="94"/>
      <c r="R481" s="101" t="str">
        <f t="shared" si="43"/>
        <v>Quarterly Fuel Prices_2021_Update</v>
      </c>
    </row>
    <row r="482" spans="1:18" x14ac:dyDescent="0.6">
      <c r="A482" s="90" t="str">
        <f t="shared" si="46"/>
        <v>2017Q2</v>
      </c>
      <c r="B482" s="90">
        <f t="shared" si="47"/>
        <v>2</v>
      </c>
      <c r="C482" s="90">
        <f>'Fuel adder inputs and calcs'!E479</f>
        <v>2017</v>
      </c>
      <c r="D482" s="90">
        <f>'Fuel adder inputs and calcs'!B479</f>
        <v>4</v>
      </c>
      <c r="E482" s="162"/>
      <c r="F482" s="163"/>
      <c r="G482" s="98" t="s">
        <v>25</v>
      </c>
      <c r="H482" s="98" t="s">
        <v>22</v>
      </c>
      <c r="I482" s="99">
        <f ca="1">INDEX($I$115:$I$166,MATCH($A482,$C$115:$C$166,0))+'Fuel adder inputs and calcs'!Q479</f>
        <v>10.443834782341508</v>
      </c>
      <c r="J482" s="99"/>
      <c r="K482" s="98" t="s">
        <v>23</v>
      </c>
      <c r="L482" s="100">
        <v>1</v>
      </c>
      <c r="M482" s="148">
        <f t="shared" si="48"/>
        <v>42826</v>
      </c>
      <c r="N482" s="147"/>
      <c r="O482" s="98"/>
      <c r="P482" s="94" t="s">
        <v>117</v>
      </c>
      <c r="Q482" s="94"/>
      <c r="R482" s="101" t="str">
        <f t="shared" si="43"/>
        <v>Quarterly Fuel Prices_2021_Update</v>
      </c>
    </row>
    <row r="483" spans="1:18" x14ac:dyDescent="0.6">
      <c r="A483" s="90" t="str">
        <f t="shared" si="46"/>
        <v>2017Q2</v>
      </c>
      <c r="B483" s="90">
        <f t="shared" si="47"/>
        <v>2</v>
      </c>
      <c r="C483" s="90">
        <f>'Fuel adder inputs and calcs'!E480</f>
        <v>2017</v>
      </c>
      <c r="D483" s="90">
        <f>'Fuel adder inputs and calcs'!B480</f>
        <v>5</v>
      </c>
      <c r="E483" s="162"/>
      <c r="F483" s="163"/>
      <c r="G483" s="98" t="s">
        <v>25</v>
      </c>
      <c r="H483" s="98" t="s">
        <v>22</v>
      </c>
      <c r="I483" s="99">
        <f ca="1">INDEX($I$115:$I$166,MATCH($A483,$C$115:$C$166,0))+'Fuel adder inputs and calcs'!Q480</f>
        <v>8.9563085573810906</v>
      </c>
      <c r="J483" s="99"/>
      <c r="K483" s="98" t="s">
        <v>23</v>
      </c>
      <c r="L483" s="100">
        <v>1</v>
      </c>
      <c r="M483" s="148">
        <f t="shared" si="48"/>
        <v>42856</v>
      </c>
      <c r="N483" s="147"/>
      <c r="O483" s="98"/>
      <c r="P483" s="94" t="s">
        <v>117</v>
      </c>
      <c r="Q483" s="94"/>
      <c r="R483" s="101" t="str">
        <f t="shared" si="43"/>
        <v>Quarterly Fuel Prices_2021_Update</v>
      </c>
    </row>
    <row r="484" spans="1:18" x14ac:dyDescent="0.6">
      <c r="A484" s="90" t="str">
        <f t="shared" si="46"/>
        <v>2017Q2</v>
      </c>
      <c r="B484" s="90">
        <f t="shared" si="47"/>
        <v>2</v>
      </c>
      <c r="C484" s="90">
        <f>'Fuel adder inputs and calcs'!E481</f>
        <v>2017</v>
      </c>
      <c r="D484" s="90">
        <f>'Fuel adder inputs and calcs'!B481</f>
        <v>6</v>
      </c>
      <c r="E484" s="162"/>
      <c r="F484" s="163"/>
      <c r="G484" s="98" t="s">
        <v>25</v>
      </c>
      <c r="H484" s="98" t="s">
        <v>22</v>
      </c>
      <c r="I484" s="99">
        <f ca="1">INDEX($I$115:$I$166,MATCH($A484,$C$115:$C$166,0))+'Fuel adder inputs and calcs'!Q481</f>
        <v>8.9563085573810906</v>
      </c>
      <c r="J484" s="99"/>
      <c r="K484" s="98" t="s">
        <v>23</v>
      </c>
      <c r="L484" s="100">
        <v>1</v>
      </c>
      <c r="M484" s="148">
        <f t="shared" si="48"/>
        <v>42887</v>
      </c>
      <c r="N484" s="147"/>
      <c r="O484" s="98"/>
      <c r="P484" s="94" t="s">
        <v>117</v>
      </c>
      <c r="Q484" s="94"/>
      <c r="R484" s="101" t="str">
        <f t="shared" si="43"/>
        <v>Quarterly Fuel Prices_2021_Update</v>
      </c>
    </row>
    <row r="485" spans="1:18" x14ac:dyDescent="0.6">
      <c r="A485" s="90" t="str">
        <f t="shared" si="46"/>
        <v>2017Q3</v>
      </c>
      <c r="B485" s="90">
        <f t="shared" si="47"/>
        <v>3</v>
      </c>
      <c r="C485" s="90">
        <f>'Fuel adder inputs and calcs'!E482</f>
        <v>2017</v>
      </c>
      <c r="D485" s="90">
        <f>'Fuel adder inputs and calcs'!B482</f>
        <v>7</v>
      </c>
      <c r="E485" s="162"/>
      <c r="F485" s="163"/>
      <c r="G485" s="98" t="s">
        <v>25</v>
      </c>
      <c r="H485" s="98" t="s">
        <v>22</v>
      </c>
      <c r="I485" s="99">
        <f ca="1">INDEX($I$115:$I$166,MATCH($A485,$C$115:$C$166,0))+'Fuel adder inputs and calcs'!Q482</f>
        <v>8.6789692914130008</v>
      </c>
      <c r="J485" s="99"/>
      <c r="K485" s="98" t="s">
        <v>23</v>
      </c>
      <c r="L485" s="100">
        <v>1</v>
      </c>
      <c r="M485" s="148">
        <f t="shared" si="48"/>
        <v>42917</v>
      </c>
      <c r="N485" s="147"/>
      <c r="O485" s="98"/>
      <c r="P485" s="94" t="s">
        <v>117</v>
      </c>
      <c r="Q485" s="94"/>
      <c r="R485" s="101" t="str">
        <f t="shared" si="43"/>
        <v>Quarterly Fuel Prices_2021_Update</v>
      </c>
    </row>
    <row r="486" spans="1:18" x14ac:dyDescent="0.6">
      <c r="A486" s="90" t="str">
        <f t="shared" si="46"/>
        <v>2017Q3</v>
      </c>
      <c r="B486" s="90">
        <f t="shared" si="47"/>
        <v>3</v>
      </c>
      <c r="C486" s="90">
        <f>'Fuel adder inputs and calcs'!E483</f>
        <v>2017</v>
      </c>
      <c r="D486" s="90">
        <f>'Fuel adder inputs and calcs'!B483</f>
        <v>8</v>
      </c>
      <c r="E486" s="162"/>
      <c r="F486" s="163"/>
      <c r="G486" s="98" t="s">
        <v>25</v>
      </c>
      <c r="H486" s="98" t="s">
        <v>22</v>
      </c>
      <c r="I486" s="99">
        <f ca="1">INDEX($I$115:$I$166,MATCH($A486,$C$115:$C$166,0))+'Fuel adder inputs and calcs'!Q483</f>
        <v>8.6789692914130008</v>
      </c>
      <c r="J486" s="99"/>
      <c r="K486" s="98" t="s">
        <v>23</v>
      </c>
      <c r="L486" s="100">
        <v>1</v>
      </c>
      <c r="M486" s="148">
        <f t="shared" si="48"/>
        <v>42948</v>
      </c>
      <c r="N486" s="147"/>
      <c r="O486" s="98"/>
      <c r="P486" s="94" t="s">
        <v>117</v>
      </c>
      <c r="Q486" s="94"/>
      <c r="R486" s="101" t="str">
        <f t="shared" si="43"/>
        <v>Quarterly Fuel Prices_2021_Update</v>
      </c>
    </row>
    <row r="487" spans="1:18" x14ac:dyDescent="0.6">
      <c r="A487" s="90" t="str">
        <f t="shared" si="46"/>
        <v>2017Q3</v>
      </c>
      <c r="B487" s="90">
        <f t="shared" si="47"/>
        <v>3</v>
      </c>
      <c r="C487" s="90">
        <f>'Fuel adder inputs and calcs'!E484</f>
        <v>2017</v>
      </c>
      <c r="D487" s="90">
        <f>'Fuel adder inputs and calcs'!B484</f>
        <v>9</v>
      </c>
      <c r="E487" s="162"/>
      <c r="F487" s="163"/>
      <c r="G487" s="98" t="s">
        <v>25</v>
      </c>
      <c r="H487" s="98" t="s">
        <v>22</v>
      </c>
      <c r="I487" s="99">
        <f ca="1">INDEX($I$115:$I$166,MATCH($A487,$C$115:$C$166,0))+'Fuel adder inputs and calcs'!Q484</f>
        <v>8.6789692914130008</v>
      </c>
      <c r="J487" s="99"/>
      <c r="K487" s="98" t="s">
        <v>23</v>
      </c>
      <c r="L487" s="100">
        <v>1</v>
      </c>
      <c r="M487" s="148">
        <f t="shared" si="48"/>
        <v>42979</v>
      </c>
      <c r="N487" s="147"/>
      <c r="O487" s="98"/>
      <c r="P487" s="94" t="s">
        <v>117</v>
      </c>
      <c r="Q487" s="94"/>
      <c r="R487" s="101" t="str">
        <f t="shared" si="43"/>
        <v>Quarterly Fuel Prices_2021_Update</v>
      </c>
    </row>
    <row r="488" spans="1:18" x14ac:dyDescent="0.6">
      <c r="A488" s="90" t="str">
        <f t="shared" si="46"/>
        <v>2017Q4</v>
      </c>
      <c r="B488" s="90">
        <f t="shared" si="47"/>
        <v>4</v>
      </c>
      <c r="C488" s="90">
        <f>'Fuel adder inputs and calcs'!E485</f>
        <v>2017</v>
      </c>
      <c r="D488" s="90">
        <f>'Fuel adder inputs and calcs'!B485</f>
        <v>10</v>
      </c>
      <c r="E488" s="162"/>
      <c r="F488" s="163"/>
      <c r="G488" s="98" t="s">
        <v>25</v>
      </c>
      <c r="H488" s="98" t="s">
        <v>22</v>
      </c>
      <c r="I488" s="99">
        <f ca="1">INDEX($I$115:$I$166,MATCH($A488,$C$115:$C$166,0))+'Fuel adder inputs and calcs'!Q485</f>
        <v>11.100296199670364</v>
      </c>
      <c r="J488" s="99"/>
      <c r="K488" s="98" t="s">
        <v>23</v>
      </c>
      <c r="L488" s="100">
        <v>1</v>
      </c>
      <c r="M488" s="148">
        <f t="shared" si="48"/>
        <v>43009</v>
      </c>
      <c r="N488" s="147"/>
      <c r="O488" s="98"/>
      <c r="P488" s="94" t="s">
        <v>117</v>
      </c>
      <c r="Q488" s="94"/>
      <c r="R488" s="101" t="str">
        <f t="shared" si="43"/>
        <v>Quarterly Fuel Prices_2021_Update</v>
      </c>
    </row>
    <row r="489" spans="1:18" x14ac:dyDescent="0.6">
      <c r="A489" s="90" t="str">
        <f t="shared" si="46"/>
        <v>2017Q4</v>
      </c>
      <c r="B489" s="90">
        <f t="shared" si="47"/>
        <v>4</v>
      </c>
      <c r="C489" s="90">
        <f>'Fuel adder inputs and calcs'!E486</f>
        <v>2017</v>
      </c>
      <c r="D489" s="90">
        <f>'Fuel adder inputs and calcs'!B486</f>
        <v>11</v>
      </c>
      <c r="E489" s="162"/>
      <c r="F489" s="163"/>
      <c r="G489" s="98" t="s">
        <v>25</v>
      </c>
      <c r="H489" s="98" t="s">
        <v>22</v>
      </c>
      <c r="I489" s="99">
        <f ca="1">INDEX($I$115:$I$166,MATCH($A489,$C$115:$C$166,0))+'Fuel adder inputs and calcs'!Q486</f>
        <v>11.100296199670364</v>
      </c>
      <c r="J489" s="99"/>
      <c r="K489" s="98" t="s">
        <v>23</v>
      </c>
      <c r="L489" s="100">
        <v>1</v>
      </c>
      <c r="M489" s="148">
        <f t="shared" si="48"/>
        <v>43040</v>
      </c>
      <c r="N489" s="147"/>
      <c r="O489" s="98"/>
      <c r="P489" s="94" t="s">
        <v>117</v>
      </c>
      <c r="Q489" s="94"/>
      <c r="R489" s="101" t="str">
        <f t="shared" si="43"/>
        <v>Quarterly Fuel Prices_2021_Update</v>
      </c>
    </row>
    <row r="490" spans="1:18" x14ac:dyDescent="0.6">
      <c r="A490" s="90" t="str">
        <f t="shared" si="46"/>
        <v>2017Q4</v>
      </c>
      <c r="B490" s="90">
        <f t="shared" si="47"/>
        <v>4</v>
      </c>
      <c r="C490" s="90">
        <f>'Fuel adder inputs and calcs'!E487</f>
        <v>2017</v>
      </c>
      <c r="D490" s="90">
        <f>'Fuel adder inputs and calcs'!B487</f>
        <v>12</v>
      </c>
      <c r="E490" s="162"/>
      <c r="F490" s="163"/>
      <c r="G490" s="98" t="s">
        <v>25</v>
      </c>
      <c r="H490" s="98" t="s">
        <v>22</v>
      </c>
      <c r="I490" s="99">
        <f ca="1">INDEX($I$115:$I$166,MATCH($A490,$C$115:$C$166,0))+'Fuel adder inputs and calcs'!Q487</f>
        <v>12.308428002775498</v>
      </c>
      <c r="J490" s="99"/>
      <c r="K490" s="98" t="s">
        <v>23</v>
      </c>
      <c r="L490" s="100">
        <v>1</v>
      </c>
      <c r="M490" s="148">
        <f t="shared" si="48"/>
        <v>43070</v>
      </c>
      <c r="N490" s="147"/>
      <c r="O490" s="98"/>
      <c r="P490" s="94" t="s">
        <v>117</v>
      </c>
      <c r="Q490" s="94"/>
      <c r="R490" s="101" t="str">
        <f t="shared" si="43"/>
        <v>Quarterly Fuel Prices_2021_Update</v>
      </c>
    </row>
    <row r="491" spans="1:18" x14ac:dyDescent="0.6">
      <c r="A491" s="90" t="str">
        <f t="shared" si="46"/>
        <v>2018Q1</v>
      </c>
      <c r="B491" s="90">
        <f t="shared" si="47"/>
        <v>1</v>
      </c>
      <c r="C491" s="90">
        <f>'Fuel adder inputs and calcs'!E488</f>
        <v>2018</v>
      </c>
      <c r="D491" s="90">
        <f>'Fuel adder inputs and calcs'!B488</f>
        <v>1</v>
      </c>
      <c r="E491" s="162"/>
      <c r="F491" s="163"/>
      <c r="G491" s="98" t="s">
        <v>25</v>
      </c>
      <c r="H491" s="98" t="s">
        <v>22</v>
      </c>
      <c r="I491" s="99">
        <f ca="1">INDEX($I$115:$I$166,MATCH($A491,$C$115:$C$166,0))+'Fuel adder inputs and calcs'!Q488</f>
        <v>19.200223727795979</v>
      </c>
      <c r="J491" s="99"/>
      <c r="K491" s="98" t="s">
        <v>23</v>
      </c>
      <c r="L491" s="100">
        <v>1</v>
      </c>
      <c r="M491" s="148">
        <f t="shared" si="48"/>
        <v>43101</v>
      </c>
      <c r="N491" s="147"/>
      <c r="O491" s="98"/>
      <c r="P491" s="94" t="s">
        <v>117</v>
      </c>
      <c r="Q491" s="94"/>
      <c r="R491" s="101" t="str">
        <f t="shared" si="43"/>
        <v>Quarterly Fuel Prices_2021_Update</v>
      </c>
    </row>
    <row r="492" spans="1:18" x14ac:dyDescent="0.6">
      <c r="A492" s="90" t="str">
        <f t="shared" si="46"/>
        <v>2018Q1</v>
      </c>
      <c r="B492" s="90">
        <f t="shared" si="47"/>
        <v>1</v>
      </c>
      <c r="C492" s="90">
        <f>'Fuel adder inputs and calcs'!E489</f>
        <v>2018</v>
      </c>
      <c r="D492" s="90">
        <f>'Fuel adder inputs and calcs'!B489</f>
        <v>2</v>
      </c>
      <c r="E492" s="162"/>
      <c r="F492" s="163"/>
      <c r="G492" s="98" t="s">
        <v>25</v>
      </c>
      <c r="H492" s="98" t="s">
        <v>22</v>
      </c>
      <c r="I492" s="99">
        <f ca="1">INDEX($I$115:$I$166,MATCH($A492,$C$115:$C$166,0))+'Fuel adder inputs and calcs'!Q489</f>
        <v>19.890583081551082</v>
      </c>
      <c r="J492" s="99"/>
      <c r="K492" s="98" t="s">
        <v>23</v>
      </c>
      <c r="L492" s="100">
        <v>1</v>
      </c>
      <c r="M492" s="148">
        <f t="shared" si="48"/>
        <v>43132</v>
      </c>
      <c r="N492" s="147"/>
      <c r="O492" s="98"/>
      <c r="P492" s="94" t="s">
        <v>117</v>
      </c>
      <c r="Q492" s="94"/>
      <c r="R492" s="101" t="str">
        <f t="shared" si="43"/>
        <v>Quarterly Fuel Prices_2021_Update</v>
      </c>
    </row>
    <row r="493" spans="1:18" x14ac:dyDescent="0.6">
      <c r="A493" s="90" t="str">
        <f t="shared" si="46"/>
        <v>2018Q1</v>
      </c>
      <c r="B493" s="90">
        <f t="shared" si="47"/>
        <v>1</v>
      </c>
      <c r="C493" s="90">
        <f>'Fuel adder inputs and calcs'!E490</f>
        <v>2018</v>
      </c>
      <c r="D493" s="90">
        <f>'Fuel adder inputs and calcs'!B490</f>
        <v>3</v>
      </c>
      <c r="E493" s="162"/>
      <c r="F493" s="163"/>
      <c r="G493" s="98" t="s">
        <v>25</v>
      </c>
      <c r="H493" s="98" t="s">
        <v>22</v>
      </c>
      <c r="I493" s="99">
        <f ca="1">INDEX($I$115:$I$166,MATCH($A493,$C$115:$C$166,0))+'Fuel adder inputs and calcs'!Q490</f>
        <v>18.509862026813913</v>
      </c>
      <c r="J493" s="99"/>
      <c r="K493" s="98" t="s">
        <v>23</v>
      </c>
      <c r="L493" s="100">
        <v>1</v>
      </c>
      <c r="M493" s="148">
        <f t="shared" si="48"/>
        <v>43160</v>
      </c>
      <c r="N493" s="147"/>
      <c r="O493" s="98"/>
      <c r="P493" s="94" t="s">
        <v>117</v>
      </c>
      <c r="Q493" s="94"/>
      <c r="R493" s="101" t="str">
        <f t="shared" si="43"/>
        <v>Quarterly Fuel Prices_2021_Update</v>
      </c>
    </row>
    <row r="494" spans="1:18" x14ac:dyDescent="0.6">
      <c r="A494" s="90" t="str">
        <f t="shared" si="46"/>
        <v>2018Q2</v>
      </c>
      <c r="B494" s="90">
        <f t="shared" si="47"/>
        <v>2</v>
      </c>
      <c r="C494" s="90">
        <f>'Fuel adder inputs and calcs'!E491</f>
        <v>2018</v>
      </c>
      <c r="D494" s="90">
        <f>'Fuel adder inputs and calcs'!B491</f>
        <v>4</v>
      </c>
      <c r="E494" s="162"/>
      <c r="F494" s="163"/>
      <c r="G494" s="98" t="s">
        <v>25</v>
      </c>
      <c r="H494" s="98" t="s">
        <v>22</v>
      </c>
      <c r="I494" s="99">
        <f ca="1">INDEX($I$115:$I$166,MATCH($A494,$C$115:$C$166,0))+'Fuel adder inputs and calcs'!Q491</f>
        <v>10.388044606810592</v>
      </c>
      <c r="J494" s="99"/>
      <c r="K494" s="98" t="s">
        <v>23</v>
      </c>
      <c r="L494" s="100">
        <v>1</v>
      </c>
      <c r="M494" s="148">
        <f t="shared" si="48"/>
        <v>43191</v>
      </c>
      <c r="N494" s="147"/>
      <c r="O494" s="98"/>
      <c r="P494" s="94" t="s">
        <v>117</v>
      </c>
      <c r="Q494" s="94"/>
      <c r="R494" s="101" t="str">
        <f t="shared" si="43"/>
        <v>Quarterly Fuel Prices_2021_Update</v>
      </c>
    </row>
    <row r="495" spans="1:18" x14ac:dyDescent="0.6">
      <c r="A495" s="90" t="str">
        <f t="shared" si="46"/>
        <v>2018Q2</v>
      </c>
      <c r="B495" s="90">
        <f t="shared" si="47"/>
        <v>2</v>
      </c>
      <c r="C495" s="90">
        <f>'Fuel adder inputs and calcs'!E492</f>
        <v>2018</v>
      </c>
      <c r="D495" s="90">
        <f>'Fuel adder inputs and calcs'!B492</f>
        <v>5</v>
      </c>
      <c r="E495" s="162"/>
      <c r="F495" s="163"/>
      <c r="G495" s="98" t="s">
        <v>25</v>
      </c>
      <c r="H495" s="98" t="s">
        <v>22</v>
      </c>
      <c r="I495" s="99">
        <f ca="1">INDEX($I$115:$I$166,MATCH($A495,$C$115:$C$166,0))+'Fuel adder inputs and calcs'!Q492</f>
        <v>8.9520933015477571</v>
      </c>
      <c r="J495" s="99"/>
      <c r="K495" s="98" t="s">
        <v>23</v>
      </c>
      <c r="L495" s="100">
        <v>1</v>
      </c>
      <c r="M495" s="148">
        <f t="shared" si="48"/>
        <v>43221</v>
      </c>
      <c r="N495" s="147"/>
      <c r="O495" s="98"/>
      <c r="P495" s="94" t="s">
        <v>117</v>
      </c>
      <c r="Q495" s="94"/>
      <c r="R495" s="101" t="str">
        <f t="shared" si="43"/>
        <v>Quarterly Fuel Prices_2021_Update</v>
      </c>
    </row>
    <row r="496" spans="1:18" x14ac:dyDescent="0.6">
      <c r="A496" s="90" t="str">
        <f t="shared" si="46"/>
        <v>2018Q2</v>
      </c>
      <c r="B496" s="90">
        <f t="shared" si="47"/>
        <v>2</v>
      </c>
      <c r="C496" s="90">
        <f>'Fuel adder inputs and calcs'!E493</f>
        <v>2018</v>
      </c>
      <c r="D496" s="90">
        <f>'Fuel adder inputs and calcs'!B493</f>
        <v>6</v>
      </c>
      <c r="E496" s="162"/>
      <c r="F496" s="163"/>
      <c r="G496" s="98" t="s">
        <v>25</v>
      </c>
      <c r="H496" s="98" t="s">
        <v>22</v>
      </c>
      <c r="I496" s="99">
        <f ca="1">INDEX($I$115:$I$166,MATCH($A496,$C$115:$C$166,0))+'Fuel adder inputs and calcs'!Q493</f>
        <v>8.9520933015477571</v>
      </c>
      <c r="J496" s="99"/>
      <c r="K496" s="98" t="s">
        <v>23</v>
      </c>
      <c r="L496" s="100">
        <v>1</v>
      </c>
      <c r="M496" s="148">
        <f t="shared" si="48"/>
        <v>43252</v>
      </c>
      <c r="N496" s="147"/>
      <c r="O496" s="98"/>
      <c r="P496" s="94" t="s">
        <v>117</v>
      </c>
      <c r="Q496" s="94"/>
      <c r="R496" s="101" t="str">
        <f t="shared" si="43"/>
        <v>Quarterly Fuel Prices_2021_Update</v>
      </c>
    </row>
    <row r="497" spans="1:18" x14ac:dyDescent="0.6">
      <c r="A497" s="90" t="str">
        <f t="shared" si="46"/>
        <v>2018Q3</v>
      </c>
      <c r="B497" s="90">
        <f t="shared" si="47"/>
        <v>3</v>
      </c>
      <c r="C497" s="90">
        <f>'Fuel adder inputs and calcs'!E494</f>
        <v>2018</v>
      </c>
      <c r="D497" s="90">
        <f>'Fuel adder inputs and calcs'!B494</f>
        <v>7</v>
      </c>
      <c r="E497" s="162"/>
      <c r="F497" s="163"/>
      <c r="G497" s="98" t="s">
        <v>25</v>
      </c>
      <c r="H497" s="98" t="s">
        <v>22</v>
      </c>
      <c r="I497" s="99">
        <f ca="1">INDEX($I$115:$I$166,MATCH($A497,$C$115:$C$166,0))+'Fuel adder inputs and calcs'!Q494</f>
        <v>8.6747540355796673</v>
      </c>
      <c r="J497" s="99"/>
      <c r="K497" s="98" t="s">
        <v>23</v>
      </c>
      <c r="L497" s="100">
        <v>1</v>
      </c>
      <c r="M497" s="148">
        <f t="shared" si="48"/>
        <v>43282</v>
      </c>
      <c r="N497" s="147"/>
      <c r="O497" s="98"/>
      <c r="P497" s="94" t="s">
        <v>117</v>
      </c>
      <c r="Q497" s="94"/>
      <c r="R497" s="101" t="str">
        <f t="shared" si="43"/>
        <v>Quarterly Fuel Prices_2021_Update</v>
      </c>
    </row>
    <row r="498" spans="1:18" x14ac:dyDescent="0.6">
      <c r="A498" s="90" t="str">
        <f t="shared" si="46"/>
        <v>2018Q3</v>
      </c>
      <c r="B498" s="90">
        <f t="shared" si="47"/>
        <v>3</v>
      </c>
      <c r="C498" s="90">
        <f>'Fuel adder inputs and calcs'!E495</f>
        <v>2018</v>
      </c>
      <c r="D498" s="90">
        <f>'Fuel adder inputs and calcs'!B495</f>
        <v>8</v>
      </c>
      <c r="E498" s="162"/>
      <c r="F498" s="163"/>
      <c r="G498" s="98" t="s">
        <v>25</v>
      </c>
      <c r="H498" s="98" t="s">
        <v>22</v>
      </c>
      <c r="I498" s="99">
        <f ca="1">INDEX($I$115:$I$166,MATCH($A498,$C$115:$C$166,0))+'Fuel adder inputs and calcs'!Q495</f>
        <v>8.6747540355796673</v>
      </c>
      <c r="J498" s="99"/>
      <c r="K498" s="98" t="s">
        <v>23</v>
      </c>
      <c r="L498" s="100">
        <v>1</v>
      </c>
      <c r="M498" s="148">
        <f t="shared" si="48"/>
        <v>43313</v>
      </c>
      <c r="N498" s="147"/>
      <c r="O498" s="98"/>
      <c r="P498" s="94" t="s">
        <v>117</v>
      </c>
      <c r="Q498" s="94"/>
      <c r="R498" s="101" t="str">
        <f t="shared" si="43"/>
        <v>Quarterly Fuel Prices_2021_Update</v>
      </c>
    </row>
    <row r="499" spans="1:18" x14ac:dyDescent="0.6">
      <c r="A499" s="90" t="str">
        <f t="shared" si="46"/>
        <v>2018Q3</v>
      </c>
      <c r="B499" s="90">
        <f t="shared" si="47"/>
        <v>3</v>
      </c>
      <c r="C499" s="90">
        <f>'Fuel adder inputs and calcs'!E496</f>
        <v>2018</v>
      </c>
      <c r="D499" s="90">
        <f>'Fuel adder inputs and calcs'!B496</f>
        <v>9</v>
      </c>
      <c r="E499" s="162"/>
      <c r="F499" s="163"/>
      <c r="G499" s="98" t="s">
        <v>25</v>
      </c>
      <c r="H499" s="98" t="s">
        <v>22</v>
      </c>
      <c r="I499" s="99">
        <f ca="1">INDEX($I$115:$I$166,MATCH($A499,$C$115:$C$166,0))+'Fuel adder inputs and calcs'!Q496</f>
        <v>8.6747540355796673</v>
      </c>
      <c r="J499" s="99"/>
      <c r="K499" s="98" t="s">
        <v>23</v>
      </c>
      <c r="L499" s="100">
        <v>1</v>
      </c>
      <c r="M499" s="148">
        <f t="shared" si="48"/>
        <v>43344</v>
      </c>
      <c r="N499" s="147"/>
      <c r="O499" s="98"/>
      <c r="P499" s="94" t="s">
        <v>117</v>
      </c>
      <c r="Q499" s="94"/>
      <c r="R499" s="101" t="str">
        <f t="shared" si="43"/>
        <v>Quarterly Fuel Prices_2021_Update</v>
      </c>
    </row>
    <row r="500" spans="1:18" x14ac:dyDescent="0.6">
      <c r="A500" s="90" t="str">
        <f t="shared" si="46"/>
        <v>2018Q4</v>
      </c>
      <c r="B500" s="90">
        <f t="shared" si="47"/>
        <v>4</v>
      </c>
      <c r="C500" s="90">
        <f>'Fuel adder inputs and calcs'!E497</f>
        <v>2018</v>
      </c>
      <c r="D500" s="90">
        <f>'Fuel adder inputs and calcs'!B497</f>
        <v>10</v>
      </c>
      <c r="E500" s="162"/>
      <c r="F500" s="163"/>
      <c r="G500" s="98" t="s">
        <v>25</v>
      </c>
      <c r="H500" s="98" t="s">
        <v>22</v>
      </c>
      <c r="I500" s="99">
        <f ca="1">INDEX($I$115:$I$166,MATCH($A500,$C$115:$C$166,0))+'Fuel adder inputs and calcs'!Q497</f>
        <v>11.007660537175449</v>
      </c>
      <c r="J500" s="99"/>
      <c r="K500" s="98" t="s">
        <v>23</v>
      </c>
      <c r="L500" s="100">
        <v>1</v>
      </c>
      <c r="M500" s="148">
        <f t="shared" si="48"/>
        <v>43374</v>
      </c>
      <c r="N500" s="147"/>
      <c r="O500" s="98"/>
      <c r="P500" s="94" t="s">
        <v>117</v>
      </c>
      <c r="Q500" s="94"/>
      <c r="R500" s="101" t="str">
        <f t="shared" si="43"/>
        <v>Quarterly Fuel Prices_2021_Update</v>
      </c>
    </row>
    <row r="501" spans="1:18" x14ac:dyDescent="0.6">
      <c r="A501" s="90" t="str">
        <f t="shared" si="46"/>
        <v>2018Q4</v>
      </c>
      <c r="B501" s="90">
        <f t="shared" si="47"/>
        <v>4</v>
      </c>
      <c r="C501" s="90">
        <f>'Fuel adder inputs and calcs'!E498</f>
        <v>2018</v>
      </c>
      <c r="D501" s="90">
        <f>'Fuel adder inputs and calcs'!B498</f>
        <v>11</v>
      </c>
      <c r="E501" s="162"/>
      <c r="F501" s="163"/>
      <c r="G501" s="98" t="s">
        <v>25</v>
      </c>
      <c r="H501" s="98" t="s">
        <v>22</v>
      </c>
      <c r="I501" s="99">
        <f ca="1">INDEX($I$115:$I$166,MATCH($A501,$C$115:$C$166,0))+'Fuel adder inputs and calcs'!Q498</f>
        <v>11.007660537175449</v>
      </c>
      <c r="J501" s="99"/>
      <c r="K501" s="98" t="s">
        <v>23</v>
      </c>
      <c r="L501" s="100">
        <v>1</v>
      </c>
      <c r="M501" s="148">
        <f t="shared" si="48"/>
        <v>43405</v>
      </c>
      <c r="N501" s="147"/>
      <c r="O501" s="98"/>
      <c r="P501" s="94" t="s">
        <v>117</v>
      </c>
      <c r="Q501" s="94"/>
      <c r="R501" s="101" t="str">
        <f t="shared" si="43"/>
        <v>Quarterly Fuel Prices_2021_Update</v>
      </c>
    </row>
    <row r="502" spans="1:18" x14ac:dyDescent="0.6">
      <c r="A502" s="90" t="str">
        <f t="shared" si="46"/>
        <v>2018Q4</v>
      </c>
      <c r="B502" s="90">
        <f t="shared" si="47"/>
        <v>4</v>
      </c>
      <c r="C502" s="90">
        <f>'Fuel adder inputs and calcs'!E499</f>
        <v>2018</v>
      </c>
      <c r="D502" s="90">
        <f>'Fuel adder inputs and calcs'!B499</f>
        <v>12</v>
      </c>
      <c r="E502" s="162"/>
      <c r="F502" s="163"/>
      <c r="G502" s="98" t="s">
        <v>25</v>
      </c>
      <c r="H502" s="98" t="s">
        <v>22</v>
      </c>
      <c r="I502" s="99">
        <f ca="1">INDEX($I$115:$I$166,MATCH($A502,$C$115:$C$166,0))+'Fuel adder inputs and calcs'!Q499</f>
        <v>12.143742396115949</v>
      </c>
      <c r="J502" s="99"/>
      <c r="K502" s="98" t="s">
        <v>23</v>
      </c>
      <c r="L502" s="100">
        <v>1</v>
      </c>
      <c r="M502" s="148">
        <f t="shared" si="48"/>
        <v>43435</v>
      </c>
      <c r="N502" s="147"/>
      <c r="O502" s="98"/>
      <c r="P502" s="94" t="s">
        <v>117</v>
      </c>
      <c r="Q502" s="94"/>
      <c r="R502" s="101" t="str">
        <f t="shared" si="43"/>
        <v>Quarterly Fuel Prices_2021_Update</v>
      </c>
    </row>
    <row r="503" spans="1:18" x14ac:dyDescent="0.6">
      <c r="A503" s="90" t="str">
        <f t="shared" si="46"/>
        <v>2019Q1</v>
      </c>
      <c r="B503" s="90">
        <f t="shared" si="47"/>
        <v>1</v>
      </c>
      <c r="C503" s="90">
        <f>'Fuel adder inputs and calcs'!E500</f>
        <v>2019</v>
      </c>
      <c r="D503" s="90">
        <f>'Fuel adder inputs and calcs'!B500</f>
        <v>1</v>
      </c>
      <c r="E503" s="162"/>
      <c r="F503" s="163"/>
      <c r="G503" s="98" t="s">
        <v>25</v>
      </c>
      <c r="H503" s="98" t="s">
        <v>22</v>
      </c>
      <c r="I503" s="99">
        <f ca="1">INDEX($I$115:$I$166,MATCH($A503,$C$115:$C$166,0))+'Fuel adder inputs and calcs'!Q500</f>
        <v>18.912023951137449</v>
      </c>
      <c r="J503" s="99"/>
      <c r="K503" s="98" t="s">
        <v>23</v>
      </c>
      <c r="L503" s="100">
        <v>1</v>
      </c>
      <c r="M503" s="148">
        <f t="shared" si="48"/>
        <v>43466</v>
      </c>
      <c r="N503" s="147"/>
      <c r="O503" s="98"/>
      <c r="P503" s="94" t="s">
        <v>117</v>
      </c>
      <c r="Q503" s="94"/>
      <c r="R503" s="101" t="str">
        <f t="shared" si="43"/>
        <v>Quarterly Fuel Prices_2021_Update</v>
      </c>
    </row>
    <row r="504" spans="1:18" x14ac:dyDescent="0.6">
      <c r="A504" s="90" t="str">
        <f t="shared" si="46"/>
        <v>2019Q1</v>
      </c>
      <c r="B504" s="90">
        <f t="shared" si="47"/>
        <v>1</v>
      </c>
      <c r="C504" s="90">
        <f>'Fuel adder inputs and calcs'!E501</f>
        <v>2019</v>
      </c>
      <c r="D504" s="90">
        <f>'Fuel adder inputs and calcs'!B501</f>
        <v>2</v>
      </c>
      <c r="E504" s="162"/>
      <c r="F504" s="163"/>
      <c r="G504" s="98" t="s">
        <v>25</v>
      </c>
      <c r="H504" s="98" t="s">
        <v>22</v>
      </c>
      <c r="I504" s="99">
        <f ca="1">INDEX($I$115:$I$166,MATCH($A504,$C$115:$C$166,0))+'Fuel adder inputs and calcs'!Q501</f>
        <v>19.561212008214699</v>
      </c>
      <c r="J504" s="99"/>
      <c r="K504" s="98" t="s">
        <v>23</v>
      </c>
      <c r="L504" s="100">
        <v>1</v>
      </c>
      <c r="M504" s="148">
        <f t="shared" si="48"/>
        <v>43497</v>
      </c>
      <c r="N504" s="147"/>
      <c r="O504" s="98"/>
      <c r="P504" s="94" t="s">
        <v>117</v>
      </c>
      <c r="Q504" s="94"/>
      <c r="R504" s="101" t="str">
        <f t="shared" si="43"/>
        <v>Quarterly Fuel Prices_2021_Update</v>
      </c>
    </row>
    <row r="505" spans="1:18" x14ac:dyDescent="0.6">
      <c r="A505" s="90" t="str">
        <f t="shared" si="46"/>
        <v>2019Q1</v>
      </c>
      <c r="B505" s="90">
        <f t="shared" si="47"/>
        <v>1</v>
      </c>
      <c r="C505" s="90">
        <f>'Fuel adder inputs and calcs'!E502</f>
        <v>2019</v>
      </c>
      <c r="D505" s="90">
        <f>'Fuel adder inputs and calcs'!B502</f>
        <v>3</v>
      </c>
      <c r="E505" s="162"/>
      <c r="F505" s="163"/>
      <c r="G505" s="98" t="s">
        <v>25</v>
      </c>
      <c r="H505" s="98" t="s">
        <v>22</v>
      </c>
      <c r="I505" s="99">
        <f ca="1">INDEX($I$115:$I$166,MATCH($A505,$C$115:$C$166,0))+'Fuel adder inputs and calcs'!Q502</f>
        <v>18.262833686815949</v>
      </c>
      <c r="J505" s="99"/>
      <c r="K505" s="98" t="s">
        <v>23</v>
      </c>
      <c r="L505" s="100">
        <v>1</v>
      </c>
      <c r="M505" s="148">
        <f t="shared" si="48"/>
        <v>43525</v>
      </c>
      <c r="N505" s="147"/>
      <c r="O505" s="98"/>
      <c r="P505" s="94" t="s">
        <v>117</v>
      </c>
      <c r="Q505" s="94"/>
      <c r="R505" s="101" t="str">
        <f t="shared" si="43"/>
        <v>Quarterly Fuel Prices_2021_Update</v>
      </c>
    </row>
    <row r="506" spans="1:18" x14ac:dyDescent="0.6">
      <c r="A506" s="90" t="str">
        <f t="shared" si="46"/>
        <v>2019Q2</v>
      </c>
      <c r="B506" s="90">
        <f t="shared" si="47"/>
        <v>2</v>
      </c>
      <c r="C506" s="90">
        <f>'Fuel adder inputs and calcs'!E503</f>
        <v>2019</v>
      </c>
      <c r="D506" s="90">
        <f>'Fuel adder inputs and calcs'!B503</f>
        <v>4</v>
      </c>
      <c r="E506" s="162"/>
      <c r="F506" s="163"/>
      <c r="G506" s="98" t="s">
        <v>25</v>
      </c>
      <c r="H506" s="98" t="s">
        <v>22</v>
      </c>
      <c r="I506" s="99">
        <f ca="1">INDEX($I$115:$I$166,MATCH($A506,$C$115:$C$166,0))+'Fuel adder inputs and calcs'!Q503</f>
        <v>10.295408944315675</v>
      </c>
      <c r="J506" s="99"/>
      <c r="K506" s="98" t="s">
        <v>23</v>
      </c>
      <c r="L506" s="100">
        <v>1</v>
      </c>
      <c r="M506" s="148">
        <f t="shared" si="48"/>
        <v>43556</v>
      </c>
      <c r="N506" s="147"/>
      <c r="O506" s="98"/>
      <c r="P506" s="94" t="s">
        <v>117</v>
      </c>
      <c r="Q506" s="94"/>
      <c r="R506" s="101" t="str">
        <f t="shared" si="43"/>
        <v>Quarterly Fuel Prices_2021_Update</v>
      </c>
    </row>
    <row r="507" spans="1:18" x14ac:dyDescent="0.6">
      <c r="A507" s="90" t="str">
        <f t="shared" si="46"/>
        <v>2019Q2</v>
      </c>
      <c r="B507" s="90">
        <f t="shared" si="47"/>
        <v>2</v>
      </c>
      <c r="C507" s="90">
        <f>'Fuel adder inputs and calcs'!E504</f>
        <v>2019</v>
      </c>
      <c r="D507" s="90">
        <f>'Fuel adder inputs and calcs'!B504</f>
        <v>5</v>
      </c>
      <c r="E507" s="162"/>
      <c r="F507" s="163"/>
      <c r="G507" s="98" t="s">
        <v>25</v>
      </c>
      <c r="H507" s="98" t="s">
        <v>22</v>
      </c>
      <c r="I507" s="99">
        <f ca="1">INDEX($I$115:$I$166,MATCH($A507,$C$115:$C$166,0))+'Fuel adder inputs and calcs'!Q504</f>
        <v>8.9450941657144245</v>
      </c>
      <c r="J507" s="99"/>
      <c r="K507" s="98" t="s">
        <v>23</v>
      </c>
      <c r="L507" s="100">
        <v>1</v>
      </c>
      <c r="M507" s="148">
        <f t="shared" si="48"/>
        <v>43586</v>
      </c>
      <c r="N507" s="147"/>
      <c r="O507" s="98"/>
      <c r="P507" s="94" t="s">
        <v>117</v>
      </c>
      <c r="Q507" s="94"/>
      <c r="R507" s="101" t="str">
        <f t="shared" si="43"/>
        <v>Quarterly Fuel Prices_2021_Update</v>
      </c>
    </row>
    <row r="508" spans="1:18" x14ac:dyDescent="0.6">
      <c r="A508" s="90" t="str">
        <f t="shared" si="46"/>
        <v>2019Q2</v>
      </c>
      <c r="B508" s="90">
        <f t="shared" si="47"/>
        <v>2</v>
      </c>
      <c r="C508" s="90">
        <f>'Fuel adder inputs and calcs'!E505</f>
        <v>2019</v>
      </c>
      <c r="D508" s="90">
        <f>'Fuel adder inputs and calcs'!B505</f>
        <v>6</v>
      </c>
      <c r="E508" s="162"/>
      <c r="F508" s="163"/>
      <c r="G508" s="98" t="s">
        <v>25</v>
      </c>
      <c r="H508" s="98" t="s">
        <v>22</v>
      </c>
      <c r="I508" s="99">
        <f ca="1">INDEX($I$115:$I$166,MATCH($A508,$C$115:$C$166,0))+'Fuel adder inputs and calcs'!Q505</f>
        <v>8.9450941657144245</v>
      </c>
      <c r="J508" s="99"/>
      <c r="K508" s="98" t="s">
        <v>23</v>
      </c>
      <c r="L508" s="100">
        <v>1</v>
      </c>
      <c r="M508" s="148">
        <f t="shared" si="48"/>
        <v>43617</v>
      </c>
      <c r="N508" s="147"/>
      <c r="O508" s="98"/>
      <c r="P508" s="94" t="s">
        <v>117</v>
      </c>
      <c r="Q508" s="94"/>
      <c r="R508" s="101" t="str">
        <f t="shared" si="43"/>
        <v>Quarterly Fuel Prices_2021_Update</v>
      </c>
    </row>
    <row r="509" spans="1:18" x14ac:dyDescent="0.6">
      <c r="A509" s="90" t="str">
        <f t="shared" si="46"/>
        <v>2019Q3</v>
      </c>
      <c r="B509" s="90">
        <f t="shared" si="47"/>
        <v>3</v>
      </c>
      <c r="C509" s="90">
        <f>'Fuel adder inputs and calcs'!E506</f>
        <v>2019</v>
      </c>
      <c r="D509" s="90">
        <f>'Fuel adder inputs and calcs'!B506</f>
        <v>7</v>
      </c>
      <c r="E509" s="162"/>
      <c r="F509" s="163"/>
      <c r="G509" s="98" t="s">
        <v>25</v>
      </c>
      <c r="H509" s="98" t="s">
        <v>22</v>
      </c>
      <c r="I509" s="99">
        <f ca="1">INDEX($I$115:$I$166,MATCH($A509,$C$115:$C$166,0))+'Fuel adder inputs and calcs'!Q506</f>
        <v>8.6677548997463347</v>
      </c>
      <c r="J509" s="99"/>
      <c r="K509" s="98" t="s">
        <v>23</v>
      </c>
      <c r="L509" s="100">
        <v>1</v>
      </c>
      <c r="M509" s="148">
        <f t="shared" si="48"/>
        <v>43647</v>
      </c>
      <c r="N509" s="147"/>
      <c r="O509" s="98"/>
      <c r="P509" s="94" t="s">
        <v>117</v>
      </c>
      <c r="Q509" s="94"/>
      <c r="R509" s="101" t="str">
        <f t="shared" si="43"/>
        <v>Quarterly Fuel Prices_2021_Update</v>
      </c>
    </row>
    <row r="510" spans="1:18" x14ac:dyDescent="0.6">
      <c r="A510" s="90" t="str">
        <f t="shared" si="46"/>
        <v>2019Q3</v>
      </c>
      <c r="B510" s="90">
        <f t="shared" si="47"/>
        <v>3</v>
      </c>
      <c r="C510" s="90">
        <f>'Fuel adder inputs and calcs'!E507</f>
        <v>2019</v>
      </c>
      <c r="D510" s="90">
        <f>'Fuel adder inputs and calcs'!B507</f>
        <v>8</v>
      </c>
      <c r="E510" s="162"/>
      <c r="F510" s="163"/>
      <c r="G510" s="98" t="s">
        <v>25</v>
      </c>
      <c r="H510" s="98" t="s">
        <v>22</v>
      </c>
      <c r="I510" s="99">
        <f ca="1">INDEX($I$115:$I$166,MATCH($A510,$C$115:$C$166,0))+'Fuel adder inputs and calcs'!Q507</f>
        <v>8.6677548997463347</v>
      </c>
      <c r="J510" s="99"/>
      <c r="K510" s="98" t="s">
        <v>23</v>
      </c>
      <c r="L510" s="100">
        <v>1</v>
      </c>
      <c r="M510" s="148">
        <f t="shared" si="48"/>
        <v>43678</v>
      </c>
      <c r="N510" s="147"/>
      <c r="O510" s="98"/>
      <c r="P510" s="94" t="s">
        <v>117</v>
      </c>
      <c r="Q510" s="94"/>
      <c r="R510" s="101" t="str">
        <f t="shared" si="43"/>
        <v>Quarterly Fuel Prices_2021_Update</v>
      </c>
    </row>
    <row r="511" spans="1:18" x14ac:dyDescent="0.6">
      <c r="A511" s="90" t="str">
        <f t="shared" ref="A511:A542" si="49">C511&amp;"Q"&amp;B511</f>
        <v>2019Q3</v>
      </c>
      <c r="B511" s="90">
        <f t="shared" si="47"/>
        <v>3</v>
      </c>
      <c r="C511" s="90">
        <f>'Fuel adder inputs and calcs'!E508</f>
        <v>2019</v>
      </c>
      <c r="D511" s="90">
        <f>'Fuel adder inputs and calcs'!B508</f>
        <v>9</v>
      </c>
      <c r="E511" s="162"/>
      <c r="F511" s="163"/>
      <c r="G511" s="98" t="s">
        <v>25</v>
      </c>
      <c r="H511" s="98" t="s">
        <v>22</v>
      </c>
      <c r="I511" s="99">
        <f ca="1">INDEX($I$115:$I$166,MATCH($A511,$C$115:$C$166,0))+'Fuel adder inputs and calcs'!Q508</f>
        <v>8.6677548997463347</v>
      </c>
      <c r="J511" s="99"/>
      <c r="K511" s="98" t="s">
        <v>23</v>
      </c>
      <c r="L511" s="100">
        <v>1</v>
      </c>
      <c r="M511" s="148">
        <f t="shared" si="48"/>
        <v>43709</v>
      </c>
      <c r="N511" s="147"/>
      <c r="O511" s="98"/>
      <c r="P511" s="94" t="s">
        <v>117</v>
      </c>
      <c r="Q511" s="94"/>
      <c r="R511" s="101" t="str">
        <f t="shared" si="43"/>
        <v>Quarterly Fuel Prices_2021_Update</v>
      </c>
    </row>
    <row r="512" spans="1:18" x14ac:dyDescent="0.6">
      <c r="A512" s="90" t="str">
        <f t="shared" si="49"/>
        <v>2019Q4</v>
      </c>
      <c r="B512" s="90">
        <f t="shared" si="47"/>
        <v>4</v>
      </c>
      <c r="C512" s="90">
        <f>'Fuel adder inputs and calcs'!E509</f>
        <v>2019</v>
      </c>
      <c r="D512" s="90">
        <f>'Fuel adder inputs and calcs'!B509</f>
        <v>10</v>
      </c>
      <c r="E512" s="162"/>
      <c r="F512" s="163"/>
      <c r="G512" s="98" t="s">
        <v>25</v>
      </c>
      <c r="H512" s="98" t="s">
        <v>22</v>
      </c>
      <c r="I512" s="99">
        <f ca="1">INDEX($I$115:$I$166,MATCH($A512,$C$115:$C$166,0))+'Fuel adder inputs and calcs'!Q509</f>
        <v>10.867149466074199</v>
      </c>
      <c r="J512" s="99"/>
      <c r="K512" s="98" t="s">
        <v>23</v>
      </c>
      <c r="L512" s="100">
        <v>1</v>
      </c>
      <c r="M512" s="148">
        <f t="shared" si="48"/>
        <v>43739</v>
      </c>
      <c r="N512" s="147"/>
      <c r="O512" s="98"/>
      <c r="P512" s="94" t="s">
        <v>117</v>
      </c>
      <c r="Q512" s="94"/>
      <c r="R512" s="101" t="str">
        <f t="shared" si="43"/>
        <v>Quarterly Fuel Prices_2021_Update</v>
      </c>
    </row>
    <row r="513" spans="1:18" x14ac:dyDescent="0.6">
      <c r="A513" s="90" t="str">
        <f t="shared" si="49"/>
        <v>2019Q4</v>
      </c>
      <c r="B513" s="90">
        <f t="shared" si="47"/>
        <v>4</v>
      </c>
      <c r="C513" s="90">
        <f>'Fuel adder inputs and calcs'!E510</f>
        <v>2019</v>
      </c>
      <c r="D513" s="90">
        <f>'Fuel adder inputs and calcs'!B510</f>
        <v>11</v>
      </c>
      <c r="E513" s="162"/>
      <c r="F513" s="163"/>
      <c r="G513" s="98" t="s">
        <v>25</v>
      </c>
      <c r="H513" s="98" t="s">
        <v>22</v>
      </c>
      <c r="I513" s="99">
        <f ca="1">INDEX($I$115:$I$166,MATCH($A513,$C$115:$C$166,0))+'Fuel adder inputs and calcs'!Q510</f>
        <v>10.867149466074199</v>
      </c>
      <c r="J513" s="99"/>
      <c r="K513" s="98" t="s">
        <v>23</v>
      </c>
      <c r="L513" s="100">
        <v>1</v>
      </c>
      <c r="M513" s="148">
        <f t="shared" si="48"/>
        <v>43770</v>
      </c>
      <c r="N513" s="147"/>
      <c r="O513" s="98"/>
      <c r="P513" s="94" t="s">
        <v>117</v>
      </c>
      <c r="Q513" s="94"/>
      <c r="R513" s="101" t="str">
        <f t="shared" si="43"/>
        <v>Quarterly Fuel Prices_2021_Update</v>
      </c>
    </row>
    <row r="514" spans="1:18" x14ac:dyDescent="0.6">
      <c r="A514" s="90" t="str">
        <f t="shared" si="49"/>
        <v>2019Q4</v>
      </c>
      <c r="B514" s="90">
        <f t="shared" si="47"/>
        <v>4</v>
      </c>
      <c r="C514" s="90">
        <f>'Fuel adder inputs and calcs'!E511</f>
        <v>2019</v>
      </c>
      <c r="D514" s="90">
        <f>'Fuel adder inputs and calcs'!B511</f>
        <v>12</v>
      </c>
      <c r="E514" s="162"/>
      <c r="F514" s="163"/>
      <c r="G514" s="98" t="s">
        <v>25</v>
      </c>
      <c r="H514" s="98" t="s">
        <v>22</v>
      </c>
      <c r="I514" s="99">
        <f ca="1">INDEX($I$115:$I$166,MATCH($A514,$C$115:$C$166,0))+'Fuel adder inputs and calcs'!Q511</f>
        <v>11.898529091074199</v>
      </c>
      <c r="J514" s="99"/>
      <c r="K514" s="98" t="s">
        <v>23</v>
      </c>
      <c r="L514" s="100">
        <v>1</v>
      </c>
      <c r="M514" s="148">
        <f t="shared" si="48"/>
        <v>43800</v>
      </c>
      <c r="N514" s="147"/>
      <c r="O514" s="98"/>
      <c r="P514" s="94" t="s">
        <v>117</v>
      </c>
      <c r="Q514" s="94"/>
      <c r="R514" s="101" t="str">
        <f t="shared" si="43"/>
        <v>Quarterly Fuel Prices_2021_Update</v>
      </c>
    </row>
    <row r="515" spans="1:18" x14ac:dyDescent="0.6">
      <c r="A515" s="90" t="str">
        <f t="shared" si="49"/>
        <v>2020Q1</v>
      </c>
      <c r="B515" s="90">
        <f t="shared" si="47"/>
        <v>1</v>
      </c>
      <c r="C515" s="90">
        <f>'Fuel adder inputs and calcs'!E512</f>
        <v>2020</v>
      </c>
      <c r="D515" s="90">
        <f>'Fuel adder inputs and calcs'!B512</f>
        <v>1</v>
      </c>
      <c r="E515" s="162"/>
      <c r="F515" s="163"/>
      <c r="G515" s="98" t="s">
        <v>25</v>
      </c>
      <c r="H515" s="98" t="s">
        <v>22</v>
      </c>
      <c r="I515" s="99">
        <f ca="1">INDEX($I$115:$I$166,MATCH($A515,$C$115:$C$166,0))+'Fuel adder inputs and calcs'!Q512</f>
        <v>18.472587422875449</v>
      </c>
      <c r="J515" s="99"/>
      <c r="K515" s="98" t="s">
        <v>23</v>
      </c>
      <c r="L515" s="100">
        <v>1</v>
      </c>
      <c r="M515" s="148">
        <f t="shared" si="48"/>
        <v>43831</v>
      </c>
      <c r="N515" s="147"/>
      <c r="O515" s="98"/>
      <c r="P515" s="94" t="s">
        <v>117</v>
      </c>
      <c r="Q515" s="94"/>
      <c r="R515" s="101" t="str">
        <f t="shared" si="43"/>
        <v>Quarterly Fuel Prices_2021_Update</v>
      </c>
    </row>
    <row r="516" spans="1:18" x14ac:dyDescent="0.6">
      <c r="A516" s="90" t="str">
        <f t="shared" si="49"/>
        <v>2020Q1</v>
      </c>
      <c r="B516" s="90">
        <f t="shared" si="47"/>
        <v>1</v>
      </c>
      <c r="C516" s="90">
        <f>'Fuel adder inputs and calcs'!E513</f>
        <v>2020</v>
      </c>
      <c r="D516" s="90">
        <f>'Fuel adder inputs and calcs'!B513</f>
        <v>2</v>
      </c>
      <c r="E516" s="162"/>
      <c r="F516" s="163"/>
      <c r="G516" s="98" t="s">
        <v>25</v>
      </c>
      <c r="H516" s="98" t="s">
        <v>22</v>
      </c>
      <c r="I516" s="99">
        <f ca="1">INDEX($I$115:$I$166,MATCH($A516,$C$115:$C$166,0))+'Fuel adder inputs and calcs'!Q513</f>
        <v>19.07078760537545</v>
      </c>
      <c r="J516" s="99"/>
      <c r="K516" s="98" t="s">
        <v>23</v>
      </c>
      <c r="L516" s="100">
        <v>1</v>
      </c>
      <c r="M516" s="148">
        <f t="shared" si="48"/>
        <v>43862</v>
      </c>
      <c r="N516" s="147"/>
      <c r="O516" s="98"/>
      <c r="P516" s="94" t="s">
        <v>117</v>
      </c>
      <c r="Q516" s="94"/>
      <c r="R516" s="101" t="str">
        <f t="shared" si="43"/>
        <v>Quarterly Fuel Prices_2021_Update</v>
      </c>
    </row>
    <row r="517" spans="1:18" x14ac:dyDescent="0.6">
      <c r="A517" s="90" t="str">
        <f t="shared" si="49"/>
        <v>2020Q1</v>
      </c>
      <c r="B517" s="90">
        <f t="shared" si="47"/>
        <v>1</v>
      </c>
      <c r="C517" s="90">
        <f>'Fuel adder inputs and calcs'!E514</f>
        <v>2020</v>
      </c>
      <c r="D517" s="90">
        <f>'Fuel adder inputs and calcs'!B514</f>
        <v>3</v>
      </c>
      <c r="E517" s="162"/>
      <c r="F517" s="163"/>
      <c r="G517" s="98" t="s">
        <v>25</v>
      </c>
      <c r="H517" s="98" t="s">
        <v>22</v>
      </c>
      <c r="I517" s="99">
        <f ca="1">INDEX($I$115:$I$166,MATCH($A517,$C$115:$C$166,0))+'Fuel adder inputs and calcs'!Q514</f>
        <v>17.895014832875447</v>
      </c>
      <c r="J517" s="99"/>
      <c r="K517" s="98" t="s">
        <v>23</v>
      </c>
      <c r="L517" s="100">
        <v>1</v>
      </c>
      <c r="M517" s="148">
        <f t="shared" si="48"/>
        <v>43891</v>
      </c>
      <c r="N517" s="147"/>
      <c r="O517" s="98"/>
      <c r="P517" s="94" t="s">
        <v>117</v>
      </c>
      <c r="Q517" s="94"/>
      <c r="R517" s="101" t="str">
        <f t="shared" si="43"/>
        <v>Quarterly Fuel Prices_2021_Update</v>
      </c>
    </row>
    <row r="518" spans="1:18" x14ac:dyDescent="0.6">
      <c r="A518" s="90" t="str">
        <f t="shared" si="49"/>
        <v>2020Q2</v>
      </c>
      <c r="B518" s="90">
        <f t="shared" si="47"/>
        <v>2</v>
      </c>
      <c r="C518" s="90">
        <f>'Fuel adder inputs and calcs'!E515</f>
        <v>2020</v>
      </c>
      <c r="D518" s="90">
        <f>'Fuel adder inputs and calcs'!B515</f>
        <v>4</v>
      </c>
      <c r="E518" s="162"/>
      <c r="F518" s="163"/>
      <c r="G518" s="98" t="s">
        <v>25</v>
      </c>
      <c r="H518" s="98" t="s">
        <v>22</v>
      </c>
      <c r="I518" s="99">
        <f ca="1">INDEX($I$115:$I$166,MATCH($A518,$C$115:$C$166,0))+'Fuel adder inputs and calcs'!Q515</f>
        <v>10.154897873214425</v>
      </c>
      <c r="J518" s="99"/>
      <c r="K518" s="98" t="s">
        <v>23</v>
      </c>
      <c r="L518" s="100">
        <v>1</v>
      </c>
      <c r="M518" s="148">
        <f t="shared" si="48"/>
        <v>43922</v>
      </c>
      <c r="N518" s="147"/>
      <c r="O518" s="98"/>
      <c r="P518" s="94" t="s">
        <v>117</v>
      </c>
      <c r="Q518" s="94"/>
      <c r="R518" s="101" t="str">
        <f t="shared" si="43"/>
        <v>Quarterly Fuel Prices_2021_Update</v>
      </c>
    </row>
    <row r="519" spans="1:18" x14ac:dyDescent="0.6">
      <c r="A519" s="90" t="str">
        <f t="shared" si="49"/>
        <v>2020Q2</v>
      </c>
      <c r="B519" s="90">
        <f t="shared" si="47"/>
        <v>2</v>
      </c>
      <c r="C519" s="90">
        <f>'Fuel adder inputs and calcs'!E516</f>
        <v>2020</v>
      </c>
      <c r="D519" s="90">
        <f>'Fuel adder inputs and calcs'!B516</f>
        <v>5</v>
      </c>
      <c r="E519" s="162"/>
      <c r="F519" s="163"/>
      <c r="G519" s="98" t="s">
        <v>25</v>
      </c>
      <c r="H519" s="98" t="s">
        <v>22</v>
      </c>
      <c r="I519" s="99">
        <f ca="1">INDEX($I$115:$I$166,MATCH($A519,$C$115:$C$166,0))+'Fuel adder inputs and calcs'!Q516</f>
        <v>8.9378699157144244</v>
      </c>
      <c r="J519" s="99"/>
      <c r="K519" s="98" t="s">
        <v>23</v>
      </c>
      <c r="L519" s="100">
        <v>1</v>
      </c>
      <c r="M519" s="148">
        <f t="shared" si="48"/>
        <v>43952</v>
      </c>
      <c r="N519" s="147"/>
      <c r="O519" s="98"/>
      <c r="P519" s="94" t="s">
        <v>117</v>
      </c>
      <c r="Q519" s="94"/>
      <c r="R519" s="101" t="str">
        <f t="shared" si="43"/>
        <v>Quarterly Fuel Prices_2021_Update</v>
      </c>
    </row>
    <row r="520" spans="1:18" x14ac:dyDescent="0.6">
      <c r="A520" s="90" t="str">
        <f t="shared" si="49"/>
        <v>2020Q2</v>
      </c>
      <c r="B520" s="90">
        <f t="shared" si="47"/>
        <v>2</v>
      </c>
      <c r="C520" s="90">
        <f>'Fuel adder inputs and calcs'!E517</f>
        <v>2020</v>
      </c>
      <c r="D520" s="90">
        <f>'Fuel adder inputs and calcs'!B517</f>
        <v>6</v>
      </c>
      <c r="E520" s="162"/>
      <c r="F520" s="163"/>
      <c r="G520" s="98" t="s">
        <v>25</v>
      </c>
      <c r="H520" s="98" t="s">
        <v>22</v>
      </c>
      <c r="I520" s="99">
        <f ca="1">INDEX($I$115:$I$166,MATCH($A520,$C$115:$C$166,0))+'Fuel adder inputs and calcs'!Q517</f>
        <v>8.9378699157144244</v>
      </c>
      <c r="J520" s="99"/>
      <c r="K520" s="98" t="s">
        <v>23</v>
      </c>
      <c r="L520" s="100">
        <v>1</v>
      </c>
      <c r="M520" s="148">
        <f t="shared" si="48"/>
        <v>43983</v>
      </c>
      <c r="N520" s="147"/>
      <c r="O520" s="98"/>
      <c r="P520" s="94" t="s">
        <v>117</v>
      </c>
      <c r="Q520" s="94"/>
      <c r="R520" s="101" t="str">
        <f t="shared" si="43"/>
        <v>Quarterly Fuel Prices_2021_Update</v>
      </c>
    </row>
    <row r="521" spans="1:18" x14ac:dyDescent="0.6">
      <c r="A521" s="90" t="str">
        <f t="shared" si="49"/>
        <v>2020Q3</v>
      </c>
      <c r="B521" s="90">
        <f t="shared" si="47"/>
        <v>3</v>
      </c>
      <c r="C521" s="90">
        <f>'Fuel adder inputs and calcs'!E518</f>
        <v>2020</v>
      </c>
      <c r="D521" s="90">
        <f>'Fuel adder inputs and calcs'!B518</f>
        <v>7</v>
      </c>
      <c r="E521" s="162"/>
      <c r="F521" s="163"/>
      <c r="G521" s="98" t="s">
        <v>25</v>
      </c>
      <c r="H521" s="98" t="s">
        <v>22</v>
      </c>
      <c r="I521" s="99">
        <f ca="1">INDEX($I$115:$I$166,MATCH($A521,$C$115:$C$166,0))+'Fuel adder inputs and calcs'!Q518</f>
        <v>8.6605306497463346</v>
      </c>
      <c r="J521" s="99"/>
      <c r="K521" s="98" t="s">
        <v>23</v>
      </c>
      <c r="L521" s="100">
        <v>1</v>
      </c>
      <c r="M521" s="148">
        <f t="shared" si="48"/>
        <v>44013</v>
      </c>
      <c r="N521" s="147"/>
      <c r="O521" s="98"/>
      <c r="P521" s="94" t="s">
        <v>117</v>
      </c>
      <c r="Q521" s="94"/>
      <c r="R521" s="101" t="str">
        <f t="shared" si="43"/>
        <v>Quarterly Fuel Prices_2021_Update</v>
      </c>
    </row>
    <row r="522" spans="1:18" x14ac:dyDescent="0.6">
      <c r="A522" s="90" t="str">
        <f t="shared" si="49"/>
        <v>2020Q3</v>
      </c>
      <c r="B522" s="90">
        <f t="shared" si="47"/>
        <v>3</v>
      </c>
      <c r="C522" s="90">
        <f>'Fuel adder inputs and calcs'!E519</f>
        <v>2020</v>
      </c>
      <c r="D522" s="90">
        <f>'Fuel adder inputs and calcs'!B519</f>
        <v>8</v>
      </c>
      <c r="E522" s="162"/>
      <c r="F522" s="163"/>
      <c r="G522" s="98" t="s">
        <v>25</v>
      </c>
      <c r="H522" s="98" t="s">
        <v>22</v>
      </c>
      <c r="I522" s="99">
        <f ca="1">INDEX($I$115:$I$166,MATCH($A522,$C$115:$C$166,0))+'Fuel adder inputs and calcs'!Q519</f>
        <v>8.6605306497463346</v>
      </c>
      <c r="J522" s="99"/>
      <c r="K522" s="98" t="s">
        <v>23</v>
      </c>
      <c r="L522" s="100">
        <v>1</v>
      </c>
      <c r="M522" s="148">
        <f t="shared" si="48"/>
        <v>44044</v>
      </c>
      <c r="N522" s="147"/>
      <c r="O522" s="98"/>
      <c r="P522" s="94" t="s">
        <v>117</v>
      </c>
      <c r="Q522" s="94"/>
      <c r="R522" s="101" t="str">
        <f t="shared" si="43"/>
        <v>Quarterly Fuel Prices_2021_Update</v>
      </c>
    </row>
    <row r="523" spans="1:18" x14ac:dyDescent="0.6">
      <c r="A523" s="90" t="str">
        <f t="shared" si="49"/>
        <v>2020Q3</v>
      </c>
      <c r="B523" s="90">
        <f t="shared" si="47"/>
        <v>3</v>
      </c>
      <c r="C523" s="90">
        <f>'Fuel adder inputs and calcs'!E520</f>
        <v>2020</v>
      </c>
      <c r="D523" s="90">
        <f>'Fuel adder inputs and calcs'!B520</f>
        <v>9</v>
      </c>
      <c r="E523" s="162"/>
      <c r="F523" s="163"/>
      <c r="G523" s="98" t="s">
        <v>25</v>
      </c>
      <c r="H523" s="98" t="s">
        <v>22</v>
      </c>
      <c r="I523" s="99">
        <f ca="1">INDEX($I$115:$I$166,MATCH($A523,$C$115:$C$166,0))+'Fuel adder inputs and calcs'!Q520</f>
        <v>8.6605306497463346</v>
      </c>
      <c r="J523" s="99"/>
      <c r="K523" s="98" t="s">
        <v>23</v>
      </c>
      <c r="L523" s="100">
        <v>1</v>
      </c>
      <c r="M523" s="148">
        <f t="shared" si="48"/>
        <v>44075</v>
      </c>
      <c r="N523" s="147"/>
      <c r="O523" s="98"/>
      <c r="P523" s="94" t="s">
        <v>117</v>
      </c>
      <c r="Q523" s="94"/>
      <c r="R523" s="101" t="str">
        <f t="shared" si="43"/>
        <v>Quarterly Fuel Prices_2021_Update</v>
      </c>
    </row>
    <row r="524" spans="1:18" x14ac:dyDescent="0.6">
      <c r="A524" s="90" t="str">
        <f t="shared" si="49"/>
        <v>2020Q4</v>
      </c>
      <c r="B524" s="90">
        <f t="shared" si="47"/>
        <v>4</v>
      </c>
      <c r="C524" s="90">
        <f>'Fuel adder inputs and calcs'!E521</f>
        <v>2020</v>
      </c>
      <c r="D524" s="90">
        <f>'Fuel adder inputs and calcs'!B521</f>
        <v>10</v>
      </c>
      <c r="E524" s="162"/>
      <c r="F524" s="163"/>
      <c r="G524" s="98" t="s">
        <v>25</v>
      </c>
      <c r="H524" s="98" t="s">
        <v>22</v>
      </c>
      <c r="I524" s="99">
        <f ca="1">INDEX($I$115:$I$166,MATCH($A524,$C$115:$C$166,0))+'Fuel adder inputs and calcs'!Q521</f>
        <v>10.973536449922138</v>
      </c>
      <c r="J524" s="99"/>
      <c r="K524" s="98" t="s">
        <v>23</v>
      </c>
      <c r="L524" s="100">
        <v>1</v>
      </c>
      <c r="M524" s="148">
        <f t="shared" si="48"/>
        <v>44105</v>
      </c>
      <c r="N524" s="147"/>
      <c r="O524" s="98"/>
      <c r="P524" s="94" t="s">
        <v>117</v>
      </c>
      <c r="Q524" s="94"/>
      <c r="R524" s="101" t="str">
        <f t="shared" si="43"/>
        <v>Quarterly Fuel Prices_2021_Update</v>
      </c>
    </row>
    <row r="525" spans="1:18" x14ac:dyDescent="0.6">
      <c r="A525" s="90" t="str">
        <f t="shared" si="49"/>
        <v>2020Q4</v>
      </c>
      <c r="B525" s="90">
        <f t="shared" si="47"/>
        <v>4</v>
      </c>
      <c r="C525" s="90">
        <f>'Fuel adder inputs and calcs'!E522</f>
        <v>2020</v>
      </c>
      <c r="D525" s="90">
        <f>'Fuel adder inputs and calcs'!B522</f>
        <v>11</v>
      </c>
      <c r="E525" s="162"/>
      <c r="F525" s="163"/>
      <c r="G525" s="98" t="s">
        <v>25</v>
      </c>
      <c r="H525" s="98" t="s">
        <v>22</v>
      </c>
      <c r="I525" s="99">
        <f ca="1">INDEX($I$115:$I$166,MATCH($A525,$C$115:$C$166,0))+'Fuel adder inputs and calcs'!Q522</f>
        <v>10.973536449922138</v>
      </c>
      <c r="J525" s="99"/>
      <c r="K525" s="98" t="s">
        <v>23</v>
      </c>
      <c r="L525" s="100">
        <v>1</v>
      </c>
      <c r="M525" s="148">
        <f t="shared" si="48"/>
        <v>44136</v>
      </c>
      <c r="N525" s="147"/>
      <c r="O525" s="98"/>
      <c r="P525" s="94" t="s">
        <v>117</v>
      </c>
      <c r="Q525" s="94"/>
      <c r="R525" s="101" t="str">
        <f t="shared" si="43"/>
        <v>Quarterly Fuel Prices_2021_Update</v>
      </c>
    </row>
    <row r="526" spans="1:18" x14ac:dyDescent="0.6">
      <c r="A526" s="90" t="str">
        <f t="shared" si="49"/>
        <v>2020Q4</v>
      </c>
      <c r="B526" s="90">
        <f t="shared" si="47"/>
        <v>4</v>
      </c>
      <c r="C526" s="90">
        <f>'Fuel adder inputs and calcs'!E523</f>
        <v>2020</v>
      </c>
      <c r="D526" s="90">
        <f>'Fuel adder inputs and calcs'!B523</f>
        <v>12</v>
      </c>
      <c r="E526" s="162"/>
      <c r="F526" s="163"/>
      <c r="G526" s="98" t="s">
        <v>25</v>
      </c>
      <c r="H526" s="98" t="s">
        <v>22</v>
      </c>
      <c r="I526" s="99">
        <f ca="1">INDEX($I$115:$I$166,MATCH($A526,$C$115:$C$166,0))+'Fuel adder inputs and calcs'!Q523</f>
        <v>12.083075617329154</v>
      </c>
      <c r="J526" s="99"/>
      <c r="K526" s="98" t="s">
        <v>23</v>
      </c>
      <c r="L526" s="100">
        <v>1</v>
      </c>
      <c r="M526" s="148">
        <f t="shared" si="48"/>
        <v>44166</v>
      </c>
      <c r="N526" s="147"/>
      <c r="O526" s="98"/>
      <c r="P526" s="94" t="s">
        <v>117</v>
      </c>
      <c r="Q526" s="94"/>
      <c r="R526" s="101" t="str">
        <f t="shared" si="43"/>
        <v>Quarterly Fuel Prices_2021_Update</v>
      </c>
    </row>
    <row r="527" spans="1:18" x14ac:dyDescent="0.6">
      <c r="A527" s="90" t="str">
        <f t="shared" si="49"/>
        <v>2021Q1</v>
      </c>
      <c r="B527" s="90">
        <f t="shared" si="47"/>
        <v>1</v>
      </c>
      <c r="C527" s="90">
        <f>'Fuel adder inputs and calcs'!E524</f>
        <v>2021</v>
      </c>
      <c r="D527" s="90">
        <f>'Fuel adder inputs and calcs'!B524</f>
        <v>1</v>
      </c>
      <c r="E527" s="162"/>
      <c r="F527" s="163"/>
      <c r="G527" s="98" t="s">
        <v>25</v>
      </c>
      <c r="H527" s="98" t="s">
        <v>22</v>
      </c>
      <c r="I527" s="99">
        <f ca="1">INDEX($I$115:$I$166,MATCH($A527,$C$115:$C$166,0))+'Fuel adder inputs and calcs'!Q524</f>
        <v>18.805857640071622</v>
      </c>
      <c r="J527" s="99"/>
      <c r="K527" s="98" t="s">
        <v>23</v>
      </c>
      <c r="L527" s="100">
        <v>1</v>
      </c>
      <c r="M527" s="148">
        <f t="shared" si="48"/>
        <v>44197</v>
      </c>
      <c r="N527" s="147"/>
      <c r="O527" s="98"/>
      <c r="P527" s="94" t="s">
        <v>117</v>
      </c>
      <c r="Q527" s="94"/>
      <c r="R527" s="101" t="str">
        <f t="shared" si="43"/>
        <v>Quarterly Fuel Prices_2021_Update</v>
      </c>
    </row>
    <row r="528" spans="1:18" x14ac:dyDescent="0.6">
      <c r="A528" s="90" t="str">
        <f t="shared" si="49"/>
        <v>2021Q1</v>
      </c>
      <c r="B528" s="90">
        <f t="shared" si="47"/>
        <v>1</v>
      </c>
      <c r="C528" s="90">
        <f>'Fuel adder inputs and calcs'!E525</f>
        <v>2021</v>
      </c>
      <c r="D528" s="90">
        <f>'Fuel adder inputs and calcs'!B525</f>
        <v>2</v>
      </c>
      <c r="E528" s="162"/>
      <c r="F528" s="163"/>
      <c r="G528" s="98" t="s">
        <v>25</v>
      </c>
      <c r="H528" s="98" t="s">
        <v>22</v>
      </c>
      <c r="I528" s="99">
        <f ca="1">INDEX($I$115:$I$166,MATCH($A528,$C$115:$C$166,0))+'Fuel adder inputs and calcs'!Q525</f>
        <v>19.439880657885361</v>
      </c>
      <c r="J528" s="99"/>
      <c r="K528" s="98" t="s">
        <v>23</v>
      </c>
      <c r="L528" s="100">
        <v>1</v>
      </c>
      <c r="M528" s="148">
        <f t="shared" si="48"/>
        <v>44228</v>
      </c>
      <c r="N528" s="147"/>
      <c r="O528" s="98"/>
      <c r="P528" s="94" t="s">
        <v>117</v>
      </c>
      <c r="Q528" s="94"/>
      <c r="R528" s="101" t="str">
        <f t="shared" si="43"/>
        <v>Quarterly Fuel Prices_2021_Update</v>
      </c>
    </row>
    <row r="529" spans="1:18" x14ac:dyDescent="0.6">
      <c r="A529" s="90" t="str">
        <f t="shared" si="49"/>
        <v>2021Q1</v>
      </c>
      <c r="B529" s="90">
        <f t="shared" si="47"/>
        <v>1</v>
      </c>
      <c r="C529" s="90">
        <f>'Fuel adder inputs and calcs'!E526</f>
        <v>2021</v>
      </c>
      <c r="D529" s="90">
        <f>'Fuel adder inputs and calcs'!B526</f>
        <v>3</v>
      </c>
      <c r="E529" s="162"/>
      <c r="F529" s="163"/>
      <c r="G529" s="98" t="s">
        <v>25</v>
      </c>
      <c r="H529" s="98" t="s">
        <v>22</v>
      </c>
      <c r="I529" s="99">
        <f ca="1">INDEX($I$115:$I$166,MATCH($A529,$C$115:$C$166,0))+'Fuel adder inputs and calcs'!Q526</f>
        <v>18.171834622257883</v>
      </c>
      <c r="J529" s="99"/>
      <c r="K529" s="98" t="s">
        <v>23</v>
      </c>
      <c r="L529" s="100">
        <v>1</v>
      </c>
      <c r="M529" s="148">
        <f t="shared" si="48"/>
        <v>44256</v>
      </c>
      <c r="N529" s="147"/>
      <c r="O529" s="98"/>
      <c r="P529" s="94" t="s">
        <v>117</v>
      </c>
      <c r="Q529" s="94"/>
      <c r="R529" s="101" t="str">
        <f t="shared" si="43"/>
        <v>Quarterly Fuel Prices_2021_Update</v>
      </c>
    </row>
    <row r="530" spans="1:18" x14ac:dyDescent="0.6">
      <c r="A530" s="90" t="str">
        <f t="shared" si="49"/>
        <v>2021Q2</v>
      </c>
      <c r="B530" s="90">
        <f t="shared" si="47"/>
        <v>2</v>
      </c>
      <c r="C530" s="90">
        <f>'Fuel adder inputs and calcs'!E527</f>
        <v>2021</v>
      </c>
      <c r="D530" s="90">
        <f>'Fuel adder inputs and calcs'!B527</f>
        <v>4</v>
      </c>
      <c r="E530" s="162"/>
      <c r="F530" s="163"/>
      <c r="G530" s="98" t="s">
        <v>25</v>
      </c>
      <c r="H530" s="98" t="s">
        <v>22</v>
      </c>
      <c r="I530" s="99">
        <f ca="1">INDEX($I$115:$I$166,MATCH($A530,$C$115:$C$166,0))+'Fuel adder inputs and calcs'!Q527</f>
        <v>10.261284857062364</v>
      </c>
      <c r="J530" s="99"/>
      <c r="K530" s="98" t="s">
        <v>23</v>
      </c>
      <c r="L530" s="100">
        <v>1</v>
      </c>
      <c r="M530" s="148">
        <f t="shared" si="48"/>
        <v>44287</v>
      </c>
      <c r="N530" s="147"/>
      <c r="O530" s="98"/>
      <c r="P530" s="94" t="s">
        <v>117</v>
      </c>
      <c r="Q530" s="94"/>
      <c r="R530" s="101" t="str">
        <f t="shared" si="43"/>
        <v>Quarterly Fuel Prices_2021_Update</v>
      </c>
    </row>
    <row r="531" spans="1:18" x14ac:dyDescent="0.6">
      <c r="A531" s="90" t="str">
        <f t="shared" si="49"/>
        <v>2021Q2</v>
      </c>
      <c r="B531" s="90">
        <f t="shared" si="47"/>
        <v>2</v>
      </c>
      <c r="C531" s="90">
        <f>'Fuel adder inputs and calcs'!E528</f>
        <v>2021</v>
      </c>
      <c r="D531" s="90">
        <f>'Fuel adder inputs and calcs'!B528</f>
        <v>5</v>
      </c>
      <c r="E531" s="162"/>
      <c r="F531" s="163"/>
      <c r="G531" s="98" t="s">
        <v>25</v>
      </c>
      <c r="H531" s="98" t="s">
        <v>22</v>
      </c>
      <c r="I531" s="99">
        <f ca="1">INDEX($I$115:$I$166,MATCH($A531,$C$115:$C$166,0))+'Fuel adder inputs and calcs'!Q528</f>
        <v>8.9425156434893545</v>
      </c>
      <c r="J531" s="99"/>
      <c r="K531" s="98" t="s">
        <v>23</v>
      </c>
      <c r="L531" s="100">
        <v>1</v>
      </c>
      <c r="M531" s="148">
        <f t="shared" si="48"/>
        <v>44317</v>
      </c>
      <c r="N531" s="147"/>
      <c r="O531" s="98"/>
      <c r="P531" s="94" t="s">
        <v>117</v>
      </c>
      <c r="Q531" s="94"/>
      <c r="R531" s="101" t="str">
        <f t="shared" si="43"/>
        <v>Quarterly Fuel Prices_2021_Update</v>
      </c>
    </row>
    <row r="532" spans="1:18" x14ac:dyDescent="0.6">
      <c r="A532" s="90" t="str">
        <f t="shared" si="49"/>
        <v>2021Q2</v>
      </c>
      <c r="B532" s="90">
        <f t="shared" si="47"/>
        <v>2</v>
      </c>
      <c r="C532" s="90">
        <f>'Fuel adder inputs and calcs'!E529</f>
        <v>2021</v>
      </c>
      <c r="D532" s="90">
        <f>'Fuel adder inputs and calcs'!B529</f>
        <v>6</v>
      </c>
      <c r="E532" s="162"/>
      <c r="F532" s="163"/>
      <c r="G532" s="98" t="s">
        <v>25</v>
      </c>
      <c r="H532" s="98" t="s">
        <v>22</v>
      </c>
      <c r="I532" s="99">
        <f ca="1">INDEX($I$115:$I$166,MATCH($A532,$C$115:$C$166,0))+'Fuel adder inputs and calcs'!Q529</f>
        <v>8.9425156434893545</v>
      </c>
      <c r="J532" s="99"/>
      <c r="K532" s="98" t="s">
        <v>23</v>
      </c>
      <c r="L532" s="100">
        <v>1</v>
      </c>
      <c r="M532" s="148">
        <f t="shared" si="48"/>
        <v>44348</v>
      </c>
      <c r="N532" s="147"/>
      <c r="O532" s="98"/>
      <c r="P532" s="94" t="s">
        <v>117</v>
      </c>
      <c r="Q532" s="94"/>
      <c r="R532" s="101" t="str">
        <f t="shared" si="43"/>
        <v>Quarterly Fuel Prices_2021_Update</v>
      </c>
    </row>
    <row r="533" spans="1:18" x14ac:dyDescent="0.6">
      <c r="A533" s="90" t="str">
        <f t="shared" si="49"/>
        <v>2021Q3</v>
      </c>
      <c r="B533" s="90">
        <f t="shared" si="47"/>
        <v>3</v>
      </c>
      <c r="C533" s="90">
        <f>'Fuel adder inputs and calcs'!E530</f>
        <v>2021</v>
      </c>
      <c r="D533" s="90">
        <f>'Fuel adder inputs and calcs'!B530</f>
        <v>7</v>
      </c>
      <c r="E533" s="162"/>
      <c r="F533" s="163"/>
      <c r="G533" s="98" t="s">
        <v>25</v>
      </c>
      <c r="H533" s="98" t="s">
        <v>22</v>
      </c>
      <c r="I533" s="99">
        <f ca="1">INDEX($I$115:$I$166,MATCH($A533,$C$115:$C$166,0))+'Fuel adder inputs and calcs'!Q530</f>
        <v>8.6651763775212647</v>
      </c>
      <c r="J533" s="99"/>
      <c r="K533" s="98" t="s">
        <v>23</v>
      </c>
      <c r="L533" s="100">
        <v>1</v>
      </c>
      <c r="M533" s="148">
        <f t="shared" si="48"/>
        <v>44378</v>
      </c>
      <c r="N533" s="147"/>
      <c r="O533" s="98"/>
      <c r="P533" s="94" t="s">
        <v>117</v>
      </c>
      <c r="Q533" s="94"/>
      <c r="R533" s="101" t="str">
        <f t="shared" si="43"/>
        <v>Quarterly Fuel Prices_2021_Update</v>
      </c>
    </row>
    <row r="534" spans="1:18" x14ac:dyDescent="0.6">
      <c r="A534" s="90" t="str">
        <f t="shared" si="49"/>
        <v>2021Q3</v>
      </c>
      <c r="B534" s="90">
        <f t="shared" si="47"/>
        <v>3</v>
      </c>
      <c r="C534" s="90">
        <f>'Fuel adder inputs and calcs'!E531</f>
        <v>2021</v>
      </c>
      <c r="D534" s="90">
        <f>'Fuel adder inputs and calcs'!B531</f>
        <v>8</v>
      </c>
      <c r="E534" s="162"/>
      <c r="F534" s="163"/>
      <c r="G534" s="98" t="s">
        <v>25</v>
      </c>
      <c r="H534" s="98" t="s">
        <v>22</v>
      </c>
      <c r="I534" s="99">
        <f ca="1">INDEX($I$115:$I$166,MATCH($A534,$C$115:$C$166,0))+'Fuel adder inputs and calcs'!Q531</f>
        <v>8.6651763775212647</v>
      </c>
      <c r="J534" s="99"/>
      <c r="K534" s="98" t="s">
        <v>23</v>
      </c>
      <c r="L534" s="100">
        <v>1</v>
      </c>
      <c r="M534" s="148">
        <f t="shared" si="48"/>
        <v>44409</v>
      </c>
      <c r="N534" s="147"/>
      <c r="O534" s="98"/>
      <c r="P534" s="94" t="s">
        <v>117</v>
      </c>
      <c r="Q534" s="94"/>
      <c r="R534" s="101" t="str">
        <f t="shared" si="43"/>
        <v>Quarterly Fuel Prices_2021_Update</v>
      </c>
    </row>
    <row r="535" spans="1:18" x14ac:dyDescent="0.6">
      <c r="A535" s="90" t="str">
        <f t="shared" si="49"/>
        <v>2021Q3</v>
      </c>
      <c r="B535" s="90">
        <f t="shared" si="47"/>
        <v>3</v>
      </c>
      <c r="C535" s="90">
        <f>'Fuel adder inputs and calcs'!E532</f>
        <v>2021</v>
      </c>
      <c r="D535" s="90">
        <f>'Fuel adder inputs and calcs'!B532</f>
        <v>9</v>
      </c>
      <c r="E535" s="162"/>
      <c r="F535" s="163"/>
      <c r="G535" s="98" t="s">
        <v>25</v>
      </c>
      <c r="H535" s="98" t="s">
        <v>22</v>
      </c>
      <c r="I535" s="99">
        <f ca="1">INDEX($I$115:$I$166,MATCH($A535,$C$115:$C$166,0))+'Fuel adder inputs and calcs'!Q532</f>
        <v>8.6651763775212647</v>
      </c>
      <c r="J535" s="99"/>
      <c r="K535" s="98" t="s">
        <v>23</v>
      </c>
      <c r="L535" s="100">
        <v>1</v>
      </c>
      <c r="M535" s="148">
        <f t="shared" si="48"/>
        <v>44440</v>
      </c>
      <c r="N535" s="147"/>
      <c r="O535" s="98"/>
      <c r="P535" s="94" t="s">
        <v>117</v>
      </c>
      <c r="Q535" s="94"/>
      <c r="R535" s="101" t="str">
        <f t="shared" si="43"/>
        <v>Quarterly Fuel Prices_2021_Update</v>
      </c>
    </row>
    <row r="536" spans="1:18" x14ac:dyDescent="0.6">
      <c r="A536" s="90" t="str">
        <f t="shared" si="49"/>
        <v>2021Q4</v>
      </c>
      <c r="B536" s="90">
        <f t="shared" si="47"/>
        <v>4</v>
      </c>
      <c r="C536" s="90">
        <f>'Fuel adder inputs and calcs'!E533</f>
        <v>2021</v>
      </c>
      <c r="D536" s="90">
        <f>'Fuel adder inputs and calcs'!B533</f>
        <v>10</v>
      </c>
      <c r="E536" s="162"/>
      <c r="F536" s="163"/>
      <c r="G536" s="98" t="s">
        <v>25</v>
      </c>
      <c r="H536" s="98" t="s">
        <v>22</v>
      </c>
      <c r="I536" s="99">
        <f ca="1">INDEX($I$115:$I$166,MATCH($A536,$C$115:$C$166,0))+'Fuel adder inputs and calcs'!Q533</f>
        <v>11.062684768220816</v>
      </c>
      <c r="J536" s="99"/>
      <c r="K536" s="98" t="s">
        <v>23</v>
      </c>
      <c r="L536" s="100">
        <v>1</v>
      </c>
      <c r="M536" s="148">
        <f t="shared" si="48"/>
        <v>44470</v>
      </c>
      <c r="N536" s="147"/>
      <c r="O536" s="98"/>
      <c r="P536" s="94" t="s">
        <v>117</v>
      </c>
      <c r="Q536" s="94"/>
      <c r="R536" s="101" t="str">
        <f t="shared" si="43"/>
        <v>Quarterly Fuel Prices_2021_Update</v>
      </c>
    </row>
    <row r="537" spans="1:18" x14ac:dyDescent="0.6">
      <c r="A537" s="90" t="str">
        <f t="shared" si="49"/>
        <v>2021Q4</v>
      </c>
      <c r="B537" s="90">
        <f t="shared" si="47"/>
        <v>4</v>
      </c>
      <c r="C537" s="90">
        <f>'Fuel adder inputs and calcs'!E534</f>
        <v>2021</v>
      </c>
      <c r="D537" s="90">
        <f>'Fuel adder inputs and calcs'!B534</f>
        <v>11</v>
      </c>
      <c r="E537" s="162"/>
      <c r="F537" s="163"/>
      <c r="G537" s="98" t="s">
        <v>25</v>
      </c>
      <c r="H537" s="98" t="s">
        <v>22</v>
      </c>
      <c r="I537" s="99">
        <f ca="1">INDEX($I$115:$I$166,MATCH($A537,$C$115:$C$166,0))+'Fuel adder inputs and calcs'!Q534</f>
        <v>11.062684768220816</v>
      </c>
      <c r="J537" s="99"/>
      <c r="K537" s="98" t="s">
        <v>23</v>
      </c>
      <c r="L537" s="100">
        <v>1</v>
      </c>
      <c r="M537" s="148">
        <f t="shared" si="48"/>
        <v>44501</v>
      </c>
      <c r="N537" s="147"/>
      <c r="O537" s="98"/>
      <c r="P537" s="94" t="s">
        <v>117</v>
      </c>
      <c r="Q537" s="94"/>
      <c r="R537" s="101" t="str">
        <f t="shared" si="43"/>
        <v>Quarterly Fuel Prices_2021_Update</v>
      </c>
    </row>
    <row r="538" spans="1:18" x14ac:dyDescent="0.6">
      <c r="A538" s="90" t="str">
        <f t="shared" si="49"/>
        <v>2021Q4</v>
      </c>
      <c r="B538" s="90">
        <f t="shared" si="47"/>
        <v>4</v>
      </c>
      <c r="C538" s="90">
        <f>'Fuel adder inputs and calcs'!E535</f>
        <v>2021</v>
      </c>
      <c r="D538" s="90">
        <f>'Fuel adder inputs and calcs'!B535</f>
        <v>12</v>
      </c>
      <c r="E538" s="162"/>
      <c r="F538" s="163"/>
      <c r="G538" s="98" t="s">
        <v>25</v>
      </c>
      <c r="H538" s="98" t="s">
        <v>22</v>
      </c>
      <c r="I538" s="99">
        <f ca="1">INDEX($I$115:$I$166,MATCH($A538,$C$115:$C$166,0))+'Fuel adder inputs and calcs'!Q535</f>
        <v>12.241561392790508</v>
      </c>
      <c r="J538" s="99"/>
      <c r="K538" s="98" t="s">
        <v>23</v>
      </c>
      <c r="L538" s="100">
        <v>1</v>
      </c>
      <c r="M538" s="148">
        <f t="shared" si="48"/>
        <v>44531</v>
      </c>
      <c r="N538" s="147"/>
      <c r="O538" s="98"/>
      <c r="P538" s="94" t="s">
        <v>117</v>
      </c>
      <c r="Q538" s="94"/>
      <c r="R538" s="101" t="str">
        <f t="shared" si="43"/>
        <v>Quarterly Fuel Prices_2021_Update</v>
      </c>
    </row>
    <row r="539" spans="1:18" x14ac:dyDescent="0.6">
      <c r="A539" s="90" t="str">
        <f t="shared" si="49"/>
        <v>2022Q1</v>
      </c>
      <c r="B539" s="90">
        <f t="shared" si="47"/>
        <v>1</v>
      </c>
      <c r="C539" s="90">
        <f>'Fuel adder inputs and calcs'!E536</f>
        <v>2022</v>
      </c>
      <c r="D539" s="90">
        <f>'Fuel adder inputs and calcs'!B536</f>
        <v>1</v>
      </c>
      <c r="E539" s="162"/>
      <c r="F539" s="163"/>
      <c r="G539" s="98" t="s">
        <v>25</v>
      </c>
      <c r="H539" s="98" t="s">
        <v>22</v>
      </c>
      <c r="I539" s="99">
        <f ca="1">INDEX($I$115:$I$166,MATCH($A539,$C$115:$C$166,0))+'Fuel adder inputs and calcs'!Q536</f>
        <v>19.083207747128991</v>
      </c>
      <c r="J539" s="99"/>
      <c r="K539" s="98" t="s">
        <v>23</v>
      </c>
      <c r="L539" s="100">
        <v>1</v>
      </c>
      <c r="M539" s="148">
        <f t="shared" si="48"/>
        <v>44562</v>
      </c>
      <c r="N539" s="147"/>
      <c r="O539" s="98"/>
      <c r="P539" s="94" t="s">
        <v>117</v>
      </c>
      <c r="Q539" s="94"/>
      <c r="R539" s="101" t="str">
        <f t="shared" si="43"/>
        <v>Quarterly Fuel Prices_2021_Update</v>
      </c>
    </row>
    <row r="540" spans="1:18" x14ac:dyDescent="0.6">
      <c r="A540" s="90" t="str">
        <f t="shared" si="49"/>
        <v>2022Q1</v>
      </c>
      <c r="B540" s="90">
        <f t="shared" si="47"/>
        <v>1</v>
      </c>
      <c r="C540" s="90">
        <f>'Fuel adder inputs and calcs'!E537</f>
        <v>2022</v>
      </c>
      <c r="D540" s="90">
        <f>'Fuel adder inputs and calcs'!B537</f>
        <v>2</v>
      </c>
      <c r="E540" s="162"/>
      <c r="F540" s="163"/>
      <c r="G540" s="98" t="s">
        <v>25</v>
      </c>
      <c r="H540" s="98" t="s">
        <v>22</v>
      </c>
      <c r="I540" s="99">
        <f ca="1">INDEX($I$115:$I$166,MATCH($A540,$C$115:$C$166,0))+'Fuel adder inputs and calcs'!Q537</f>
        <v>19.756852208808066</v>
      </c>
      <c r="J540" s="99"/>
      <c r="K540" s="98" t="s">
        <v>23</v>
      </c>
      <c r="L540" s="100">
        <v>1</v>
      </c>
      <c r="M540" s="148">
        <f t="shared" si="48"/>
        <v>44593</v>
      </c>
      <c r="N540" s="147"/>
      <c r="O540" s="98"/>
      <c r="P540" s="94" t="s">
        <v>117</v>
      </c>
      <c r="Q540" s="94"/>
      <c r="R540" s="101" t="str">
        <f t="shared" si="43"/>
        <v>Quarterly Fuel Prices_2021_Update</v>
      </c>
    </row>
    <row r="541" spans="1:18" x14ac:dyDescent="0.6">
      <c r="A541" s="90" t="str">
        <f t="shared" si="49"/>
        <v>2022Q1</v>
      </c>
      <c r="B541" s="90">
        <f t="shared" si="47"/>
        <v>1</v>
      </c>
      <c r="C541" s="90">
        <f>'Fuel adder inputs and calcs'!E538</f>
        <v>2022</v>
      </c>
      <c r="D541" s="90">
        <f>'Fuel adder inputs and calcs'!B538</f>
        <v>3</v>
      </c>
      <c r="E541" s="162"/>
      <c r="F541" s="163"/>
      <c r="G541" s="98" t="s">
        <v>25</v>
      </c>
      <c r="H541" s="98" t="s">
        <v>22</v>
      </c>
      <c r="I541" s="99">
        <f ca="1">INDEX($I$115:$I$166,MATCH($A541,$C$115:$C$166,0))+'Fuel adder inputs and calcs'!Q538</f>
        <v>18.409563285449913</v>
      </c>
      <c r="J541" s="99"/>
      <c r="K541" s="98" t="s">
        <v>23</v>
      </c>
      <c r="L541" s="100">
        <v>1</v>
      </c>
      <c r="M541" s="148">
        <f t="shared" si="48"/>
        <v>44621</v>
      </c>
      <c r="N541" s="147"/>
      <c r="O541" s="98"/>
      <c r="P541" s="94" t="s">
        <v>117</v>
      </c>
      <c r="Q541" s="94"/>
      <c r="R541" s="101" t="str">
        <f t="shared" si="43"/>
        <v>Quarterly Fuel Prices_2021_Update</v>
      </c>
    </row>
    <row r="542" spans="1:18" x14ac:dyDescent="0.6">
      <c r="A542" s="90" t="str">
        <f t="shared" si="49"/>
        <v>2022Q2</v>
      </c>
      <c r="B542" s="90">
        <f t="shared" si="47"/>
        <v>2</v>
      </c>
      <c r="C542" s="90">
        <f>'Fuel adder inputs and calcs'!E539</f>
        <v>2022</v>
      </c>
      <c r="D542" s="90">
        <f>'Fuel adder inputs and calcs'!B539</f>
        <v>4</v>
      </c>
      <c r="E542" s="162"/>
      <c r="F542" s="163"/>
      <c r="G542" s="98" t="s">
        <v>25</v>
      </c>
      <c r="H542" s="98" t="s">
        <v>22</v>
      </c>
      <c r="I542" s="99">
        <f ca="1">INDEX($I$115:$I$166,MATCH($A542,$C$115:$C$166,0))+'Fuel adder inputs and calcs'!Q539</f>
        <v>10.35043317536104</v>
      </c>
      <c r="J542" s="99"/>
      <c r="K542" s="98" t="s">
        <v>23</v>
      </c>
      <c r="L542" s="100">
        <v>1</v>
      </c>
      <c r="M542" s="148">
        <f t="shared" si="48"/>
        <v>44652</v>
      </c>
      <c r="N542" s="147"/>
      <c r="O542" s="98"/>
      <c r="P542" s="94" t="s">
        <v>117</v>
      </c>
      <c r="Q542" s="94"/>
      <c r="R542" s="101" t="str">
        <f t="shared" si="43"/>
        <v>Quarterly Fuel Prices_2021_Update</v>
      </c>
    </row>
    <row r="543" spans="1:18" x14ac:dyDescent="0.6">
      <c r="A543" s="90" t="str">
        <f t="shared" ref="A543:A574" si="50">C543&amp;"Q"&amp;B543</f>
        <v>2022Q2</v>
      </c>
      <c r="B543" s="90">
        <f t="shared" si="47"/>
        <v>2</v>
      </c>
      <c r="C543" s="90">
        <f>'Fuel adder inputs and calcs'!E540</f>
        <v>2022</v>
      </c>
      <c r="D543" s="90">
        <f>'Fuel adder inputs and calcs'!B540</f>
        <v>5</v>
      </c>
      <c r="E543" s="162"/>
      <c r="F543" s="163"/>
      <c r="G543" s="98" t="s">
        <v>25</v>
      </c>
      <c r="H543" s="98" t="s">
        <v>22</v>
      </c>
      <c r="I543" s="99">
        <f ca="1">INDEX($I$115:$I$166,MATCH($A543,$C$115:$C$166,0))+'Fuel adder inputs and calcs'!Q540</f>
        <v>8.9492512750261284</v>
      </c>
      <c r="J543" s="99"/>
      <c r="K543" s="98" t="s">
        <v>23</v>
      </c>
      <c r="L543" s="100">
        <v>1</v>
      </c>
      <c r="M543" s="148">
        <f t="shared" si="48"/>
        <v>44682</v>
      </c>
      <c r="N543" s="147"/>
      <c r="O543" s="98"/>
      <c r="P543" s="94" t="s">
        <v>117</v>
      </c>
      <c r="Q543" s="94"/>
      <c r="R543" s="101" t="str">
        <f t="shared" si="43"/>
        <v>Quarterly Fuel Prices_2021_Update</v>
      </c>
    </row>
    <row r="544" spans="1:18" x14ac:dyDescent="0.6">
      <c r="A544" s="90" t="str">
        <f t="shared" si="50"/>
        <v>2022Q2</v>
      </c>
      <c r="B544" s="90">
        <f t="shared" ref="B544:B607" si="51">IF(D544&lt;=3,1,IF(D544&lt;=6,2,IF(D544&lt;=9,3,4)))</f>
        <v>2</v>
      </c>
      <c r="C544" s="90">
        <f>'Fuel adder inputs and calcs'!E541</f>
        <v>2022</v>
      </c>
      <c r="D544" s="90">
        <f>'Fuel adder inputs and calcs'!B541</f>
        <v>6</v>
      </c>
      <c r="E544" s="162"/>
      <c r="F544" s="163"/>
      <c r="G544" s="98" t="s">
        <v>25</v>
      </c>
      <c r="H544" s="98" t="s">
        <v>22</v>
      </c>
      <c r="I544" s="99">
        <f ca="1">INDEX($I$115:$I$166,MATCH($A544,$C$115:$C$166,0))+'Fuel adder inputs and calcs'!Q541</f>
        <v>8.9492512750261284</v>
      </c>
      <c r="J544" s="99"/>
      <c r="K544" s="98" t="s">
        <v>23</v>
      </c>
      <c r="L544" s="100">
        <v>1</v>
      </c>
      <c r="M544" s="148">
        <f t="shared" ref="M544:M607" si="52">DATE(C544,D544,1)</f>
        <v>44713</v>
      </c>
      <c r="N544" s="147"/>
      <c r="O544" s="98"/>
      <c r="P544" s="94" t="s">
        <v>117</v>
      </c>
      <c r="Q544" s="94"/>
      <c r="R544" s="101" t="str">
        <f t="shared" si="43"/>
        <v>Quarterly Fuel Prices_2021_Update</v>
      </c>
    </row>
    <row r="545" spans="1:18" x14ac:dyDescent="0.6">
      <c r="A545" s="90" t="str">
        <f t="shared" si="50"/>
        <v>2022Q3</v>
      </c>
      <c r="B545" s="90">
        <f t="shared" si="51"/>
        <v>3</v>
      </c>
      <c r="C545" s="90">
        <f>'Fuel adder inputs and calcs'!E542</f>
        <v>2022</v>
      </c>
      <c r="D545" s="90">
        <f>'Fuel adder inputs and calcs'!B542</f>
        <v>7</v>
      </c>
      <c r="E545" s="162"/>
      <c r="F545" s="163"/>
      <c r="G545" s="98" t="s">
        <v>25</v>
      </c>
      <c r="H545" s="98" t="s">
        <v>22</v>
      </c>
      <c r="I545" s="99">
        <f ca="1">INDEX($I$115:$I$166,MATCH($A545,$C$115:$C$166,0))+'Fuel adder inputs and calcs'!Q542</f>
        <v>8.6719120090580386</v>
      </c>
      <c r="J545" s="99"/>
      <c r="K545" s="98" t="s">
        <v>23</v>
      </c>
      <c r="L545" s="100">
        <v>1</v>
      </c>
      <c r="M545" s="148">
        <f t="shared" si="52"/>
        <v>44743</v>
      </c>
      <c r="N545" s="147"/>
      <c r="O545" s="98"/>
      <c r="P545" s="94" t="s">
        <v>117</v>
      </c>
      <c r="Q545" s="94"/>
      <c r="R545" s="101" t="str">
        <f t="shared" si="43"/>
        <v>Quarterly Fuel Prices_2021_Update</v>
      </c>
    </row>
    <row r="546" spans="1:18" x14ac:dyDescent="0.6">
      <c r="A546" s="90" t="str">
        <f t="shared" si="50"/>
        <v>2022Q3</v>
      </c>
      <c r="B546" s="90">
        <f t="shared" si="51"/>
        <v>3</v>
      </c>
      <c r="C546" s="90">
        <f>'Fuel adder inputs and calcs'!E543</f>
        <v>2022</v>
      </c>
      <c r="D546" s="90">
        <f>'Fuel adder inputs and calcs'!B543</f>
        <v>8</v>
      </c>
      <c r="E546" s="162"/>
      <c r="F546" s="163"/>
      <c r="G546" s="98" t="s">
        <v>25</v>
      </c>
      <c r="H546" s="98" t="s">
        <v>22</v>
      </c>
      <c r="I546" s="99">
        <f ca="1">INDEX($I$115:$I$166,MATCH($A546,$C$115:$C$166,0))+'Fuel adder inputs and calcs'!Q543</f>
        <v>8.6719120090580386</v>
      </c>
      <c r="J546" s="99"/>
      <c r="K546" s="98" t="s">
        <v>23</v>
      </c>
      <c r="L546" s="100">
        <v>1</v>
      </c>
      <c r="M546" s="148">
        <f t="shared" si="52"/>
        <v>44774</v>
      </c>
      <c r="N546" s="147"/>
      <c r="O546" s="98"/>
      <c r="P546" s="94" t="s">
        <v>117</v>
      </c>
      <c r="Q546" s="94"/>
      <c r="R546" s="101" t="str">
        <f t="shared" si="43"/>
        <v>Quarterly Fuel Prices_2021_Update</v>
      </c>
    </row>
    <row r="547" spans="1:18" x14ac:dyDescent="0.6">
      <c r="A547" s="90" t="str">
        <f t="shared" si="50"/>
        <v>2022Q3</v>
      </c>
      <c r="B547" s="90">
        <f t="shared" si="51"/>
        <v>3</v>
      </c>
      <c r="C547" s="90">
        <f>'Fuel adder inputs and calcs'!E544</f>
        <v>2022</v>
      </c>
      <c r="D547" s="90">
        <f>'Fuel adder inputs and calcs'!B544</f>
        <v>9</v>
      </c>
      <c r="E547" s="162"/>
      <c r="F547" s="163"/>
      <c r="G547" s="98" t="s">
        <v>25</v>
      </c>
      <c r="H547" s="98" t="s">
        <v>22</v>
      </c>
      <c r="I547" s="99">
        <f ca="1">INDEX($I$115:$I$166,MATCH($A547,$C$115:$C$166,0))+'Fuel adder inputs and calcs'!Q544</f>
        <v>8.6719120090580386</v>
      </c>
      <c r="J547" s="99"/>
      <c r="K547" s="98" t="s">
        <v>23</v>
      </c>
      <c r="L547" s="100">
        <v>1</v>
      </c>
      <c r="M547" s="148">
        <f t="shared" si="52"/>
        <v>44805</v>
      </c>
      <c r="N547" s="147"/>
      <c r="O547" s="98"/>
      <c r="P547" s="94" t="s">
        <v>117</v>
      </c>
      <c r="Q547" s="94"/>
      <c r="R547" s="101" t="str">
        <f t="shared" si="43"/>
        <v>Quarterly Fuel Prices_2021_Update</v>
      </c>
    </row>
    <row r="548" spans="1:18" x14ac:dyDescent="0.6">
      <c r="A548" s="90" t="str">
        <f t="shared" si="50"/>
        <v>2022Q4</v>
      </c>
      <c r="B548" s="90">
        <f t="shared" si="51"/>
        <v>4</v>
      </c>
      <c r="C548" s="90">
        <f>'Fuel adder inputs and calcs'!E545</f>
        <v>2022</v>
      </c>
      <c r="D548" s="90">
        <f>'Fuel adder inputs and calcs'!B545</f>
        <v>10</v>
      </c>
      <c r="E548" s="162"/>
      <c r="F548" s="163"/>
      <c r="G548" s="98" t="s">
        <v>25</v>
      </c>
      <c r="H548" s="98" t="s">
        <v>22</v>
      </c>
      <c r="I548" s="99">
        <f ca="1">INDEX($I$115:$I$166,MATCH($A548,$C$115:$C$166,0))+'Fuel adder inputs and calcs'!Q545</f>
        <v>11.062684768220816</v>
      </c>
      <c r="J548" s="99"/>
      <c r="K548" s="98" t="s">
        <v>23</v>
      </c>
      <c r="L548" s="100">
        <v>1</v>
      </c>
      <c r="M548" s="148">
        <f t="shared" si="52"/>
        <v>44835</v>
      </c>
      <c r="N548" s="147"/>
      <c r="O548" s="98"/>
      <c r="P548" s="94" t="s">
        <v>117</v>
      </c>
      <c r="Q548" s="94"/>
      <c r="R548" s="101" t="str">
        <f t="shared" si="43"/>
        <v>Quarterly Fuel Prices_2021_Update</v>
      </c>
    </row>
    <row r="549" spans="1:18" x14ac:dyDescent="0.6">
      <c r="A549" s="90" t="str">
        <f t="shared" si="50"/>
        <v>2022Q4</v>
      </c>
      <c r="B549" s="90">
        <f t="shared" si="51"/>
        <v>4</v>
      </c>
      <c r="C549" s="90">
        <f>'Fuel adder inputs and calcs'!E546</f>
        <v>2022</v>
      </c>
      <c r="D549" s="90">
        <f>'Fuel adder inputs and calcs'!B546</f>
        <v>11</v>
      </c>
      <c r="E549" s="162"/>
      <c r="F549" s="163"/>
      <c r="G549" s="98" t="s">
        <v>25</v>
      </c>
      <c r="H549" s="98" t="s">
        <v>22</v>
      </c>
      <c r="I549" s="99">
        <f ca="1">INDEX($I$115:$I$166,MATCH($A549,$C$115:$C$166,0))+'Fuel adder inputs and calcs'!Q546</f>
        <v>11.062684768220816</v>
      </c>
      <c r="J549" s="99"/>
      <c r="K549" s="98" t="s">
        <v>23</v>
      </c>
      <c r="L549" s="100">
        <v>1</v>
      </c>
      <c r="M549" s="148">
        <f t="shared" si="52"/>
        <v>44866</v>
      </c>
      <c r="N549" s="147"/>
      <c r="O549" s="98"/>
      <c r="P549" s="94" t="s">
        <v>117</v>
      </c>
      <c r="Q549" s="94"/>
      <c r="R549" s="101" t="str">
        <f t="shared" si="43"/>
        <v>Quarterly Fuel Prices_2021_Update</v>
      </c>
    </row>
    <row r="550" spans="1:18" x14ac:dyDescent="0.6">
      <c r="A550" s="90" t="str">
        <f t="shared" si="50"/>
        <v>2022Q4</v>
      </c>
      <c r="B550" s="90">
        <f t="shared" si="51"/>
        <v>4</v>
      </c>
      <c r="C550" s="90">
        <f>'Fuel adder inputs and calcs'!E547</f>
        <v>2022</v>
      </c>
      <c r="D550" s="90">
        <f>'Fuel adder inputs and calcs'!B547</f>
        <v>12</v>
      </c>
      <c r="E550" s="162"/>
      <c r="F550" s="163"/>
      <c r="G550" s="98" t="s">
        <v>25</v>
      </c>
      <c r="H550" s="98" t="s">
        <v>22</v>
      </c>
      <c r="I550" s="99">
        <f ca="1">INDEX($I$115:$I$166,MATCH($A550,$C$115:$C$166,0))+'Fuel adder inputs and calcs'!Q547</f>
        <v>12.241561392790508</v>
      </c>
      <c r="J550" s="99"/>
      <c r="K550" s="98" t="s">
        <v>23</v>
      </c>
      <c r="L550" s="100">
        <v>1</v>
      </c>
      <c r="M550" s="148">
        <f t="shared" si="52"/>
        <v>44896</v>
      </c>
      <c r="N550" s="147"/>
      <c r="O550" s="98"/>
      <c r="P550" s="94" t="s">
        <v>117</v>
      </c>
      <c r="Q550" s="94"/>
      <c r="R550" s="101" t="str">
        <f t="shared" si="43"/>
        <v>Quarterly Fuel Prices_2021_Update</v>
      </c>
    </row>
    <row r="551" spans="1:18" x14ac:dyDescent="0.6">
      <c r="A551" s="90" t="str">
        <f t="shared" si="50"/>
        <v>2023Q1</v>
      </c>
      <c r="B551" s="90">
        <f t="shared" si="51"/>
        <v>1</v>
      </c>
      <c r="C551" s="90">
        <f>'Fuel adder inputs and calcs'!E548</f>
        <v>2023</v>
      </c>
      <c r="D551" s="90">
        <f>'Fuel adder inputs and calcs'!B548</f>
        <v>1</v>
      </c>
      <c r="E551" s="63"/>
      <c r="G551" s="98" t="s">
        <v>25</v>
      </c>
      <c r="H551" s="98" t="s">
        <v>22</v>
      </c>
      <c r="I551" s="99">
        <f ca="1">INDEX($I$115:$I$166,MATCH($A551,$C$115:$C$166,0))+'Fuel adder inputs and calcs'!Q548</f>
        <v>19.083207747128991</v>
      </c>
      <c r="J551" s="99"/>
      <c r="K551" s="98" t="s">
        <v>23</v>
      </c>
      <c r="L551" s="100">
        <v>1</v>
      </c>
      <c r="M551" s="148">
        <f t="shared" si="52"/>
        <v>44927</v>
      </c>
      <c r="N551" s="147"/>
      <c r="O551" s="98"/>
      <c r="P551" s="94" t="s">
        <v>117</v>
      </c>
      <c r="Q551" s="94"/>
      <c r="R551" s="101" t="str">
        <f t="shared" si="43"/>
        <v>Quarterly Fuel Prices_2021_Update</v>
      </c>
    </row>
    <row r="552" spans="1:18" x14ac:dyDescent="0.6">
      <c r="A552" s="90" t="str">
        <f t="shared" si="50"/>
        <v>2023Q1</v>
      </c>
      <c r="B552" s="90">
        <f t="shared" si="51"/>
        <v>1</v>
      </c>
      <c r="C552" s="90">
        <f>'Fuel adder inputs and calcs'!E549</f>
        <v>2023</v>
      </c>
      <c r="D552" s="90">
        <f>'Fuel adder inputs and calcs'!B549</f>
        <v>2</v>
      </c>
      <c r="E552" s="63"/>
      <c r="G552" s="98" t="s">
        <v>25</v>
      </c>
      <c r="H552" s="98" t="s">
        <v>22</v>
      </c>
      <c r="I552" s="99">
        <f ca="1">INDEX($I$115:$I$166,MATCH($A552,$C$115:$C$166,0))+'Fuel adder inputs and calcs'!Q549</f>
        <v>19.756852208808066</v>
      </c>
      <c r="J552" s="99"/>
      <c r="K552" s="98" t="s">
        <v>23</v>
      </c>
      <c r="L552" s="100">
        <v>1</v>
      </c>
      <c r="M552" s="148">
        <f t="shared" si="52"/>
        <v>44958</v>
      </c>
      <c r="N552" s="147"/>
      <c r="O552" s="98"/>
      <c r="P552" s="94" t="s">
        <v>117</v>
      </c>
      <c r="Q552" s="94"/>
      <c r="R552" s="101" t="str">
        <f t="shared" si="43"/>
        <v>Quarterly Fuel Prices_2021_Update</v>
      </c>
    </row>
    <row r="553" spans="1:18" x14ac:dyDescent="0.6">
      <c r="A553" s="90" t="str">
        <f t="shared" si="50"/>
        <v>2023Q1</v>
      </c>
      <c r="B553" s="90">
        <f t="shared" si="51"/>
        <v>1</v>
      </c>
      <c r="C553" s="90">
        <f>'Fuel adder inputs and calcs'!E550</f>
        <v>2023</v>
      </c>
      <c r="D553" s="90">
        <f>'Fuel adder inputs and calcs'!B550</f>
        <v>3</v>
      </c>
      <c r="E553" s="63"/>
      <c r="G553" s="98" t="s">
        <v>25</v>
      </c>
      <c r="H553" s="98" t="s">
        <v>22</v>
      </c>
      <c r="I553" s="99">
        <f ca="1">INDEX($I$115:$I$166,MATCH($A553,$C$115:$C$166,0))+'Fuel adder inputs and calcs'!Q550</f>
        <v>18.409563285449913</v>
      </c>
      <c r="J553" s="99"/>
      <c r="K553" s="98" t="s">
        <v>23</v>
      </c>
      <c r="L553" s="100">
        <v>1</v>
      </c>
      <c r="M553" s="148">
        <f t="shared" si="52"/>
        <v>44986</v>
      </c>
      <c r="N553" s="147"/>
      <c r="O553" s="98"/>
      <c r="P553" s="94" t="s">
        <v>117</v>
      </c>
      <c r="Q553" s="94"/>
      <c r="R553" s="101" t="str">
        <f t="shared" si="43"/>
        <v>Quarterly Fuel Prices_2021_Update</v>
      </c>
    </row>
    <row r="554" spans="1:18" x14ac:dyDescent="0.6">
      <c r="A554" s="90" t="str">
        <f t="shared" si="50"/>
        <v>2023Q2</v>
      </c>
      <c r="B554" s="90">
        <f t="shared" si="51"/>
        <v>2</v>
      </c>
      <c r="C554" s="90">
        <f>'Fuel adder inputs and calcs'!E551</f>
        <v>2023</v>
      </c>
      <c r="D554" s="90">
        <f>'Fuel adder inputs and calcs'!B551</f>
        <v>4</v>
      </c>
      <c r="E554" s="63"/>
      <c r="G554" s="98" t="s">
        <v>25</v>
      </c>
      <c r="H554" s="98" t="s">
        <v>22</v>
      </c>
      <c r="I554" s="99">
        <f ca="1">INDEX($I$115:$I$166,MATCH($A554,$C$115:$C$166,0))+'Fuel adder inputs and calcs'!Q551</f>
        <v>10.35043317536104</v>
      </c>
      <c r="J554" s="99"/>
      <c r="K554" s="98" t="s">
        <v>23</v>
      </c>
      <c r="L554" s="100">
        <v>1</v>
      </c>
      <c r="M554" s="148">
        <f t="shared" si="52"/>
        <v>45017</v>
      </c>
      <c r="N554" s="147"/>
      <c r="O554" s="98"/>
      <c r="P554" s="94" t="s">
        <v>117</v>
      </c>
      <c r="Q554" s="94"/>
      <c r="R554" s="101" t="str">
        <f t="shared" si="43"/>
        <v>Quarterly Fuel Prices_2021_Update</v>
      </c>
    </row>
    <row r="555" spans="1:18" x14ac:dyDescent="0.6">
      <c r="A555" s="90" t="str">
        <f t="shared" si="50"/>
        <v>2023Q2</v>
      </c>
      <c r="B555" s="90">
        <f t="shared" si="51"/>
        <v>2</v>
      </c>
      <c r="C555" s="90">
        <f>'Fuel adder inputs and calcs'!E552</f>
        <v>2023</v>
      </c>
      <c r="D555" s="90">
        <f>'Fuel adder inputs and calcs'!B552</f>
        <v>5</v>
      </c>
      <c r="E555" s="63"/>
      <c r="G555" s="98" t="s">
        <v>25</v>
      </c>
      <c r="H555" s="98" t="s">
        <v>22</v>
      </c>
      <c r="I555" s="99">
        <f ca="1">INDEX($I$115:$I$166,MATCH($A555,$C$115:$C$166,0))+'Fuel adder inputs and calcs'!Q552</f>
        <v>8.9492512750261284</v>
      </c>
      <c r="J555" s="99"/>
      <c r="K555" s="98" t="s">
        <v>23</v>
      </c>
      <c r="L555" s="100">
        <v>1</v>
      </c>
      <c r="M555" s="148">
        <f t="shared" si="52"/>
        <v>45047</v>
      </c>
      <c r="N555" s="147"/>
      <c r="O555" s="98"/>
      <c r="P555" s="94" t="s">
        <v>117</v>
      </c>
      <c r="Q555" s="94"/>
      <c r="R555" s="101" t="str">
        <f t="shared" si="43"/>
        <v>Quarterly Fuel Prices_2021_Update</v>
      </c>
    </row>
    <row r="556" spans="1:18" x14ac:dyDescent="0.6">
      <c r="A556" s="90" t="str">
        <f t="shared" si="50"/>
        <v>2023Q2</v>
      </c>
      <c r="B556" s="90">
        <f t="shared" si="51"/>
        <v>2</v>
      </c>
      <c r="C556" s="90">
        <f>'Fuel adder inputs and calcs'!E553</f>
        <v>2023</v>
      </c>
      <c r="D556" s="90">
        <f>'Fuel adder inputs and calcs'!B553</f>
        <v>6</v>
      </c>
      <c r="E556" s="63"/>
      <c r="G556" s="98" t="s">
        <v>25</v>
      </c>
      <c r="H556" s="98" t="s">
        <v>22</v>
      </c>
      <c r="I556" s="99">
        <f ca="1">INDEX($I$115:$I$166,MATCH($A556,$C$115:$C$166,0))+'Fuel adder inputs and calcs'!Q553</f>
        <v>8.9492512750261284</v>
      </c>
      <c r="J556" s="99"/>
      <c r="K556" s="98" t="s">
        <v>23</v>
      </c>
      <c r="L556" s="100">
        <v>1</v>
      </c>
      <c r="M556" s="148">
        <f t="shared" si="52"/>
        <v>45078</v>
      </c>
      <c r="N556" s="147"/>
      <c r="O556" s="98"/>
      <c r="P556" s="94" t="s">
        <v>117</v>
      </c>
      <c r="Q556" s="94"/>
      <c r="R556" s="101" t="str">
        <f t="shared" si="43"/>
        <v>Quarterly Fuel Prices_2021_Update</v>
      </c>
    </row>
    <row r="557" spans="1:18" x14ac:dyDescent="0.6">
      <c r="A557" s="90" t="str">
        <f t="shared" si="50"/>
        <v>2023Q3</v>
      </c>
      <c r="B557" s="90">
        <f t="shared" si="51"/>
        <v>3</v>
      </c>
      <c r="C557" s="90">
        <f>'Fuel adder inputs and calcs'!E554</f>
        <v>2023</v>
      </c>
      <c r="D557" s="90">
        <f>'Fuel adder inputs and calcs'!B554</f>
        <v>7</v>
      </c>
      <c r="E557" s="63"/>
      <c r="G557" s="98" t="s">
        <v>25</v>
      </c>
      <c r="H557" s="98" t="s">
        <v>22</v>
      </c>
      <c r="I557" s="99">
        <f ca="1">INDEX($I$115:$I$166,MATCH($A557,$C$115:$C$166,0))+'Fuel adder inputs and calcs'!Q554</f>
        <v>8.6719120090580386</v>
      </c>
      <c r="J557" s="99"/>
      <c r="K557" s="98" t="s">
        <v>23</v>
      </c>
      <c r="L557" s="100">
        <v>1</v>
      </c>
      <c r="M557" s="148">
        <f t="shared" si="52"/>
        <v>45108</v>
      </c>
      <c r="N557" s="147"/>
      <c r="O557" s="98"/>
      <c r="P557" s="94" t="s">
        <v>117</v>
      </c>
      <c r="Q557" s="94"/>
      <c r="R557" s="101" t="str">
        <f t="shared" si="43"/>
        <v>Quarterly Fuel Prices_2021_Update</v>
      </c>
    </row>
    <row r="558" spans="1:18" x14ac:dyDescent="0.6">
      <c r="A558" s="90" t="str">
        <f t="shared" si="50"/>
        <v>2023Q3</v>
      </c>
      <c r="B558" s="90">
        <f t="shared" si="51"/>
        <v>3</v>
      </c>
      <c r="C558" s="90">
        <f>'Fuel adder inputs and calcs'!E555</f>
        <v>2023</v>
      </c>
      <c r="D558" s="90">
        <f>'Fuel adder inputs and calcs'!B555</f>
        <v>8</v>
      </c>
      <c r="E558" s="63"/>
      <c r="G558" s="98" t="s">
        <v>25</v>
      </c>
      <c r="H558" s="98" t="s">
        <v>22</v>
      </c>
      <c r="I558" s="99">
        <f ca="1">INDEX($I$115:$I$166,MATCH($A558,$C$115:$C$166,0))+'Fuel adder inputs and calcs'!Q555</f>
        <v>8.6719120090580386</v>
      </c>
      <c r="J558" s="99"/>
      <c r="K558" s="98" t="s">
        <v>23</v>
      </c>
      <c r="L558" s="100">
        <v>1</v>
      </c>
      <c r="M558" s="148">
        <f t="shared" si="52"/>
        <v>45139</v>
      </c>
      <c r="N558" s="147"/>
      <c r="O558" s="98"/>
      <c r="P558" s="94" t="s">
        <v>117</v>
      </c>
      <c r="Q558" s="94"/>
      <c r="R558" s="101" t="str">
        <f t="shared" si="43"/>
        <v>Quarterly Fuel Prices_2021_Update</v>
      </c>
    </row>
    <row r="559" spans="1:18" x14ac:dyDescent="0.6">
      <c r="A559" s="90" t="str">
        <f t="shared" si="50"/>
        <v>2023Q3</v>
      </c>
      <c r="B559" s="90">
        <f t="shared" si="51"/>
        <v>3</v>
      </c>
      <c r="C559" s="90">
        <f>'Fuel adder inputs and calcs'!E556</f>
        <v>2023</v>
      </c>
      <c r="D559" s="90">
        <f>'Fuel adder inputs and calcs'!B556</f>
        <v>9</v>
      </c>
      <c r="E559" s="63"/>
      <c r="G559" s="98" t="s">
        <v>25</v>
      </c>
      <c r="H559" s="98" t="s">
        <v>22</v>
      </c>
      <c r="I559" s="99">
        <f ca="1">INDEX($I$115:$I$166,MATCH($A559,$C$115:$C$166,0))+'Fuel adder inputs and calcs'!Q556</f>
        <v>8.6719120090580386</v>
      </c>
      <c r="J559" s="99"/>
      <c r="K559" s="98" t="s">
        <v>23</v>
      </c>
      <c r="L559" s="100">
        <v>1</v>
      </c>
      <c r="M559" s="148">
        <f t="shared" si="52"/>
        <v>45170</v>
      </c>
      <c r="N559" s="147"/>
      <c r="O559" s="98"/>
      <c r="P559" s="94" t="s">
        <v>117</v>
      </c>
      <c r="Q559" s="94"/>
      <c r="R559" s="101" t="str">
        <f t="shared" si="43"/>
        <v>Quarterly Fuel Prices_2021_Update</v>
      </c>
    </row>
    <row r="560" spans="1:18" x14ac:dyDescent="0.6">
      <c r="A560" s="90" t="str">
        <f t="shared" si="50"/>
        <v>2023Q4</v>
      </c>
      <c r="B560" s="90">
        <f t="shared" si="51"/>
        <v>4</v>
      </c>
      <c r="C560" s="90">
        <f>'Fuel adder inputs and calcs'!E557</f>
        <v>2023</v>
      </c>
      <c r="D560" s="90">
        <f>'Fuel adder inputs and calcs'!B557</f>
        <v>10</v>
      </c>
      <c r="E560" s="63"/>
      <c r="G560" s="98" t="s">
        <v>25</v>
      </c>
      <c r="H560" s="98" t="s">
        <v>22</v>
      </c>
      <c r="I560" s="99">
        <f ca="1">INDEX($I$115:$I$166,MATCH($A560,$C$115:$C$166,0))+'Fuel adder inputs and calcs'!Q557</f>
        <v>11.062684768220816</v>
      </c>
      <c r="J560" s="99"/>
      <c r="K560" s="98" t="s">
        <v>23</v>
      </c>
      <c r="L560" s="100">
        <v>1</v>
      </c>
      <c r="M560" s="148">
        <f t="shared" si="52"/>
        <v>45200</v>
      </c>
      <c r="N560" s="147"/>
      <c r="O560" s="98"/>
      <c r="P560" s="94" t="s">
        <v>117</v>
      </c>
      <c r="Q560" s="94"/>
      <c r="R560" s="101" t="str">
        <f t="shared" si="43"/>
        <v>Quarterly Fuel Prices_2021_Update</v>
      </c>
    </row>
    <row r="561" spans="1:18" x14ac:dyDescent="0.6">
      <c r="A561" s="90" t="str">
        <f t="shared" si="50"/>
        <v>2023Q4</v>
      </c>
      <c r="B561" s="90">
        <f t="shared" si="51"/>
        <v>4</v>
      </c>
      <c r="C561" s="90">
        <f>'Fuel adder inputs and calcs'!E558</f>
        <v>2023</v>
      </c>
      <c r="D561" s="90">
        <f>'Fuel adder inputs and calcs'!B558</f>
        <v>11</v>
      </c>
      <c r="E561" s="63"/>
      <c r="G561" s="98" t="s">
        <v>25</v>
      </c>
      <c r="H561" s="98" t="s">
        <v>22</v>
      </c>
      <c r="I561" s="99">
        <f ca="1">INDEX($I$115:$I$166,MATCH($A561,$C$115:$C$166,0))+'Fuel adder inputs and calcs'!Q558</f>
        <v>11.062684768220816</v>
      </c>
      <c r="J561" s="99"/>
      <c r="K561" s="98" t="s">
        <v>23</v>
      </c>
      <c r="L561" s="100">
        <v>1</v>
      </c>
      <c r="M561" s="148">
        <f t="shared" si="52"/>
        <v>45231</v>
      </c>
      <c r="N561" s="147"/>
      <c r="O561" s="98"/>
      <c r="P561" s="94" t="s">
        <v>117</v>
      </c>
      <c r="Q561" s="94"/>
      <c r="R561" s="101" t="str">
        <f t="shared" si="43"/>
        <v>Quarterly Fuel Prices_2021_Update</v>
      </c>
    </row>
    <row r="562" spans="1:18" x14ac:dyDescent="0.6">
      <c r="A562" s="90" t="str">
        <f t="shared" si="50"/>
        <v>2023Q4</v>
      </c>
      <c r="B562" s="90">
        <f t="shared" si="51"/>
        <v>4</v>
      </c>
      <c r="C562" s="90">
        <f>'Fuel adder inputs and calcs'!E559</f>
        <v>2023</v>
      </c>
      <c r="D562" s="90">
        <f>'Fuel adder inputs and calcs'!B559</f>
        <v>12</v>
      </c>
      <c r="E562" s="63"/>
      <c r="G562" s="98" t="s">
        <v>25</v>
      </c>
      <c r="H562" s="98" t="s">
        <v>22</v>
      </c>
      <c r="I562" s="99">
        <f ca="1">INDEX($I$115:$I$166,MATCH($A562,$C$115:$C$166,0))+'Fuel adder inputs and calcs'!Q559</f>
        <v>12.241561392790508</v>
      </c>
      <c r="J562" s="99"/>
      <c r="K562" s="98" t="s">
        <v>23</v>
      </c>
      <c r="L562" s="100">
        <v>1</v>
      </c>
      <c r="M562" s="148">
        <f t="shared" si="52"/>
        <v>45261</v>
      </c>
      <c r="N562" s="147"/>
      <c r="O562" s="98"/>
      <c r="P562" s="94" t="s">
        <v>117</v>
      </c>
      <c r="Q562" s="94"/>
      <c r="R562" s="101" t="str">
        <f t="shared" si="43"/>
        <v>Quarterly Fuel Prices_2021_Update</v>
      </c>
    </row>
    <row r="563" spans="1:18" x14ac:dyDescent="0.6">
      <c r="A563" s="90" t="str">
        <f t="shared" si="50"/>
        <v>2024Q1</v>
      </c>
      <c r="B563" s="90">
        <f t="shared" si="51"/>
        <v>1</v>
      </c>
      <c r="C563" s="90">
        <f>'Fuel adder inputs and calcs'!E560</f>
        <v>2024</v>
      </c>
      <c r="D563" s="90">
        <f>'Fuel adder inputs and calcs'!B560</f>
        <v>1</v>
      </c>
      <c r="E563" s="63"/>
      <c r="G563" s="98" t="s">
        <v>25</v>
      </c>
      <c r="H563" s="98" t="s">
        <v>22</v>
      </c>
      <c r="I563" s="99">
        <f ca="1">INDEX($I$115:$I$166,MATCH($A563,$C$115:$C$166,0))+'Fuel adder inputs and calcs'!Q560</f>
        <v>19.083207747128991</v>
      </c>
      <c r="J563" s="99"/>
      <c r="K563" s="98" t="s">
        <v>23</v>
      </c>
      <c r="L563" s="100">
        <v>1</v>
      </c>
      <c r="M563" s="148">
        <f t="shared" si="52"/>
        <v>45292</v>
      </c>
      <c r="N563" s="147"/>
      <c r="O563" s="98"/>
      <c r="P563" s="94" t="s">
        <v>117</v>
      </c>
      <c r="Q563" s="94"/>
      <c r="R563" s="101" t="str">
        <f t="shared" si="43"/>
        <v>Quarterly Fuel Prices_2021_Update</v>
      </c>
    </row>
    <row r="564" spans="1:18" x14ac:dyDescent="0.6">
      <c r="A564" s="90" t="str">
        <f t="shared" si="50"/>
        <v>2024Q1</v>
      </c>
      <c r="B564" s="90">
        <f t="shared" si="51"/>
        <v>1</v>
      </c>
      <c r="C564" s="90">
        <f>'Fuel adder inputs and calcs'!E561</f>
        <v>2024</v>
      </c>
      <c r="D564" s="90">
        <f>'Fuel adder inputs and calcs'!B561</f>
        <v>2</v>
      </c>
      <c r="E564" s="63"/>
      <c r="G564" s="98" t="s">
        <v>25</v>
      </c>
      <c r="H564" s="98" t="s">
        <v>22</v>
      </c>
      <c r="I564" s="99">
        <f ca="1">INDEX($I$115:$I$166,MATCH($A564,$C$115:$C$166,0))+'Fuel adder inputs and calcs'!Q561</f>
        <v>19.756852208808066</v>
      </c>
      <c r="J564" s="99"/>
      <c r="K564" s="98" t="s">
        <v>23</v>
      </c>
      <c r="L564" s="100">
        <v>1</v>
      </c>
      <c r="M564" s="148">
        <f t="shared" si="52"/>
        <v>45323</v>
      </c>
      <c r="N564" s="147"/>
      <c r="O564" s="98"/>
      <c r="P564" s="94" t="s">
        <v>117</v>
      </c>
      <c r="Q564" s="94"/>
      <c r="R564" s="101" t="str">
        <f t="shared" si="43"/>
        <v>Quarterly Fuel Prices_2021_Update</v>
      </c>
    </row>
    <row r="565" spans="1:18" x14ac:dyDescent="0.6">
      <c r="A565" s="90" t="str">
        <f t="shared" si="50"/>
        <v>2024Q1</v>
      </c>
      <c r="B565" s="90">
        <f t="shared" si="51"/>
        <v>1</v>
      </c>
      <c r="C565" s="90">
        <f>'Fuel adder inputs and calcs'!E562</f>
        <v>2024</v>
      </c>
      <c r="D565" s="90">
        <f>'Fuel adder inputs and calcs'!B562</f>
        <v>3</v>
      </c>
      <c r="E565" s="63"/>
      <c r="G565" s="98" t="s">
        <v>25</v>
      </c>
      <c r="H565" s="98" t="s">
        <v>22</v>
      </c>
      <c r="I565" s="99">
        <f ca="1">INDEX($I$115:$I$166,MATCH($A565,$C$115:$C$166,0))+'Fuel adder inputs and calcs'!Q562</f>
        <v>18.409563285449913</v>
      </c>
      <c r="J565" s="99"/>
      <c r="K565" s="98" t="s">
        <v>23</v>
      </c>
      <c r="L565" s="100">
        <v>1</v>
      </c>
      <c r="M565" s="148">
        <f t="shared" si="52"/>
        <v>45352</v>
      </c>
      <c r="N565" s="147"/>
      <c r="O565" s="98"/>
      <c r="P565" s="94" t="s">
        <v>117</v>
      </c>
      <c r="Q565" s="94"/>
      <c r="R565" s="101" t="str">
        <f t="shared" si="43"/>
        <v>Quarterly Fuel Prices_2021_Update</v>
      </c>
    </row>
    <row r="566" spans="1:18" x14ac:dyDescent="0.6">
      <c r="A566" s="90" t="str">
        <f t="shared" si="50"/>
        <v>2024Q2</v>
      </c>
      <c r="B566" s="90">
        <f t="shared" si="51"/>
        <v>2</v>
      </c>
      <c r="C566" s="90">
        <f>'Fuel adder inputs and calcs'!E563</f>
        <v>2024</v>
      </c>
      <c r="D566" s="90">
        <f>'Fuel adder inputs and calcs'!B563</f>
        <v>4</v>
      </c>
      <c r="E566" s="63"/>
      <c r="G566" s="98" t="s">
        <v>25</v>
      </c>
      <c r="H566" s="98" t="s">
        <v>22</v>
      </c>
      <c r="I566" s="99">
        <f ca="1">INDEX($I$115:$I$166,MATCH($A566,$C$115:$C$166,0))+'Fuel adder inputs and calcs'!Q563</f>
        <v>10.35043317536104</v>
      </c>
      <c r="J566" s="99"/>
      <c r="K566" s="98" t="s">
        <v>23</v>
      </c>
      <c r="L566" s="100">
        <v>1</v>
      </c>
      <c r="M566" s="148">
        <f t="shared" si="52"/>
        <v>45383</v>
      </c>
      <c r="N566" s="147"/>
      <c r="O566" s="98"/>
      <c r="P566" s="94" t="s">
        <v>117</v>
      </c>
      <c r="Q566" s="94"/>
      <c r="R566" s="101" t="str">
        <f t="shared" si="43"/>
        <v>Quarterly Fuel Prices_2021_Update</v>
      </c>
    </row>
    <row r="567" spans="1:18" x14ac:dyDescent="0.6">
      <c r="A567" s="90" t="str">
        <f t="shared" si="50"/>
        <v>2024Q2</v>
      </c>
      <c r="B567" s="90">
        <f t="shared" si="51"/>
        <v>2</v>
      </c>
      <c r="C567" s="90">
        <f>'Fuel adder inputs and calcs'!E564</f>
        <v>2024</v>
      </c>
      <c r="D567" s="90">
        <f>'Fuel adder inputs and calcs'!B564</f>
        <v>5</v>
      </c>
      <c r="E567" s="63"/>
      <c r="G567" s="98" t="s">
        <v>25</v>
      </c>
      <c r="H567" s="98" t="s">
        <v>22</v>
      </c>
      <c r="I567" s="99">
        <f ca="1">INDEX($I$115:$I$166,MATCH($A567,$C$115:$C$166,0))+'Fuel adder inputs and calcs'!Q564</f>
        <v>8.9492512750261284</v>
      </c>
      <c r="J567" s="99"/>
      <c r="K567" s="98" t="s">
        <v>23</v>
      </c>
      <c r="L567" s="100">
        <v>1</v>
      </c>
      <c r="M567" s="148">
        <f t="shared" si="52"/>
        <v>45413</v>
      </c>
      <c r="N567" s="147"/>
      <c r="O567" s="98"/>
      <c r="P567" s="94" t="s">
        <v>117</v>
      </c>
      <c r="Q567" s="94"/>
      <c r="R567" s="101" t="str">
        <f t="shared" si="43"/>
        <v>Quarterly Fuel Prices_2021_Update</v>
      </c>
    </row>
    <row r="568" spans="1:18" x14ac:dyDescent="0.6">
      <c r="A568" s="90" t="str">
        <f t="shared" si="50"/>
        <v>2024Q2</v>
      </c>
      <c r="B568" s="90">
        <f t="shared" si="51"/>
        <v>2</v>
      </c>
      <c r="C568" s="90">
        <f>'Fuel adder inputs and calcs'!E565</f>
        <v>2024</v>
      </c>
      <c r="D568" s="90">
        <f>'Fuel adder inputs and calcs'!B565</f>
        <v>6</v>
      </c>
      <c r="E568" s="63"/>
      <c r="G568" s="98" t="s">
        <v>25</v>
      </c>
      <c r="H568" s="98" t="s">
        <v>22</v>
      </c>
      <c r="I568" s="99">
        <f ca="1">INDEX($I$115:$I$166,MATCH($A568,$C$115:$C$166,0))+'Fuel adder inputs and calcs'!Q565</f>
        <v>8.9492512750261284</v>
      </c>
      <c r="J568" s="99"/>
      <c r="K568" s="98" t="s">
        <v>23</v>
      </c>
      <c r="L568" s="100">
        <v>1</v>
      </c>
      <c r="M568" s="148">
        <f t="shared" si="52"/>
        <v>45444</v>
      </c>
      <c r="N568" s="147"/>
      <c r="O568" s="98"/>
      <c r="P568" s="94" t="s">
        <v>117</v>
      </c>
      <c r="Q568" s="94"/>
      <c r="R568" s="101" t="str">
        <f t="shared" si="43"/>
        <v>Quarterly Fuel Prices_2021_Update</v>
      </c>
    </row>
    <row r="569" spans="1:18" x14ac:dyDescent="0.6">
      <c r="A569" s="90" t="str">
        <f t="shared" si="50"/>
        <v>2024Q3</v>
      </c>
      <c r="B569" s="90">
        <f t="shared" si="51"/>
        <v>3</v>
      </c>
      <c r="C569" s="90">
        <f>'Fuel adder inputs and calcs'!E566</f>
        <v>2024</v>
      </c>
      <c r="D569" s="90">
        <f>'Fuel adder inputs and calcs'!B566</f>
        <v>7</v>
      </c>
      <c r="E569" s="63"/>
      <c r="G569" s="98" t="s">
        <v>25</v>
      </c>
      <c r="H569" s="98" t="s">
        <v>22</v>
      </c>
      <c r="I569" s="99">
        <f ca="1">INDEX($I$115:$I$166,MATCH($A569,$C$115:$C$166,0))+'Fuel adder inputs and calcs'!Q566</f>
        <v>8.6719120090580386</v>
      </c>
      <c r="J569" s="99"/>
      <c r="K569" s="98" t="s">
        <v>23</v>
      </c>
      <c r="L569" s="100">
        <v>1</v>
      </c>
      <c r="M569" s="148">
        <f t="shared" si="52"/>
        <v>45474</v>
      </c>
      <c r="N569" s="147"/>
      <c r="O569" s="98"/>
      <c r="P569" s="94" t="s">
        <v>117</v>
      </c>
      <c r="Q569" s="94"/>
      <c r="R569" s="101" t="str">
        <f t="shared" si="43"/>
        <v>Quarterly Fuel Prices_2021_Update</v>
      </c>
    </row>
    <row r="570" spans="1:18" x14ac:dyDescent="0.6">
      <c r="A570" s="90" t="str">
        <f t="shared" si="50"/>
        <v>2024Q3</v>
      </c>
      <c r="B570" s="90">
        <f t="shared" si="51"/>
        <v>3</v>
      </c>
      <c r="C570" s="90">
        <f>'Fuel adder inputs and calcs'!E567</f>
        <v>2024</v>
      </c>
      <c r="D570" s="90">
        <f>'Fuel adder inputs and calcs'!B567</f>
        <v>8</v>
      </c>
      <c r="E570" s="63"/>
      <c r="G570" s="98" t="s">
        <v>25</v>
      </c>
      <c r="H570" s="98" t="s">
        <v>22</v>
      </c>
      <c r="I570" s="99">
        <f ca="1">INDEX($I$115:$I$166,MATCH($A570,$C$115:$C$166,0))+'Fuel adder inputs and calcs'!Q567</f>
        <v>8.6719120090580386</v>
      </c>
      <c r="J570" s="99"/>
      <c r="K570" s="98" t="s">
        <v>23</v>
      </c>
      <c r="L570" s="100">
        <v>1</v>
      </c>
      <c r="M570" s="148">
        <f t="shared" si="52"/>
        <v>45505</v>
      </c>
      <c r="N570" s="147"/>
      <c r="O570" s="98"/>
      <c r="P570" s="94" t="s">
        <v>117</v>
      </c>
      <c r="Q570" s="94"/>
      <c r="R570" s="101" t="str">
        <f t="shared" si="43"/>
        <v>Quarterly Fuel Prices_2021_Update</v>
      </c>
    </row>
    <row r="571" spans="1:18" x14ac:dyDescent="0.6">
      <c r="A571" s="90" t="str">
        <f t="shared" si="50"/>
        <v>2024Q3</v>
      </c>
      <c r="B571" s="90">
        <f t="shared" si="51"/>
        <v>3</v>
      </c>
      <c r="C571" s="90">
        <f>'Fuel adder inputs and calcs'!E568</f>
        <v>2024</v>
      </c>
      <c r="D571" s="90">
        <f>'Fuel adder inputs and calcs'!B568</f>
        <v>9</v>
      </c>
      <c r="E571" s="63"/>
      <c r="G571" s="98" t="s">
        <v>25</v>
      </c>
      <c r="H571" s="98" t="s">
        <v>22</v>
      </c>
      <c r="I571" s="99">
        <f ca="1">INDEX($I$115:$I$166,MATCH($A571,$C$115:$C$166,0))+'Fuel adder inputs and calcs'!Q568</f>
        <v>8.6719120090580386</v>
      </c>
      <c r="J571" s="99"/>
      <c r="K571" s="98" t="s">
        <v>23</v>
      </c>
      <c r="L571" s="100">
        <v>1</v>
      </c>
      <c r="M571" s="148">
        <f t="shared" si="52"/>
        <v>45536</v>
      </c>
      <c r="N571" s="147"/>
      <c r="O571" s="98"/>
      <c r="P571" s="94" t="s">
        <v>117</v>
      </c>
      <c r="Q571" s="94"/>
      <c r="R571" s="101" t="str">
        <f t="shared" si="43"/>
        <v>Quarterly Fuel Prices_2021_Update</v>
      </c>
    </row>
    <row r="572" spans="1:18" x14ac:dyDescent="0.6">
      <c r="A572" s="90" t="str">
        <f t="shared" si="50"/>
        <v>2024Q4</v>
      </c>
      <c r="B572" s="90">
        <f t="shared" si="51"/>
        <v>4</v>
      </c>
      <c r="C572" s="90">
        <f>'Fuel adder inputs and calcs'!E569</f>
        <v>2024</v>
      </c>
      <c r="D572" s="90">
        <f>'Fuel adder inputs and calcs'!B569</f>
        <v>10</v>
      </c>
      <c r="E572" s="63"/>
      <c r="G572" s="98" t="s">
        <v>25</v>
      </c>
      <c r="H572" s="98" t="s">
        <v>22</v>
      </c>
      <c r="I572" s="99">
        <f ca="1">INDEX($I$115:$I$166,MATCH($A572,$C$115:$C$166,0))+'Fuel adder inputs and calcs'!Q569</f>
        <v>11.062684768220816</v>
      </c>
      <c r="J572" s="99"/>
      <c r="K572" s="98" t="s">
        <v>23</v>
      </c>
      <c r="L572" s="100">
        <v>1</v>
      </c>
      <c r="M572" s="148">
        <f t="shared" si="52"/>
        <v>45566</v>
      </c>
      <c r="N572" s="147"/>
      <c r="O572" s="98"/>
      <c r="P572" s="94" t="s">
        <v>117</v>
      </c>
      <c r="Q572" s="94"/>
      <c r="R572" s="101" t="str">
        <f t="shared" si="43"/>
        <v>Quarterly Fuel Prices_2021_Update</v>
      </c>
    </row>
    <row r="573" spans="1:18" x14ac:dyDescent="0.6">
      <c r="A573" s="90" t="str">
        <f t="shared" si="50"/>
        <v>2024Q4</v>
      </c>
      <c r="B573" s="90">
        <f t="shared" si="51"/>
        <v>4</v>
      </c>
      <c r="C573" s="90">
        <f>'Fuel adder inputs and calcs'!E570</f>
        <v>2024</v>
      </c>
      <c r="D573" s="90">
        <f>'Fuel adder inputs and calcs'!B570</f>
        <v>11</v>
      </c>
      <c r="E573" s="63"/>
      <c r="G573" s="98" t="s">
        <v>25</v>
      </c>
      <c r="H573" s="98" t="s">
        <v>22</v>
      </c>
      <c r="I573" s="99">
        <f ca="1">INDEX($I$115:$I$166,MATCH($A573,$C$115:$C$166,0))+'Fuel adder inputs and calcs'!Q570</f>
        <v>11.062684768220816</v>
      </c>
      <c r="J573" s="99"/>
      <c r="K573" s="98" t="s">
        <v>23</v>
      </c>
      <c r="L573" s="100">
        <v>1</v>
      </c>
      <c r="M573" s="148">
        <f t="shared" si="52"/>
        <v>45597</v>
      </c>
      <c r="N573" s="147"/>
      <c r="O573" s="98"/>
      <c r="P573" s="94" t="s">
        <v>117</v>
      </c>
      <c r="Q573" s="94"/>
      <c r="R573" s="101" t="str">
        <f t="shared" si="43"/>
        <v>Quarterly Fuel Prices_2021_Update</v>
      </c>
    </row>
    <row r="574" spans="1:18" x14ac:dyDescent="0.6">
      <c r="A574" s="90" t="str">
        <f t="shared" si="50"/>
        <v>2024Q4</v>
      </c>
      <c r="B574" s="90">
        <f t="shared" si="51"/>
        <v>4</v>
      </c>
      <c r="C574" s="90">
        <f>'Fuel adder inputs and calcs'!E571</f>
        <v>2024</v>
      </c>
      <c r="D574" s="90">
        <f>'Fuel adder inputs and calcs'!B571</f>
        <v>12</v>
      </c>
      <c r="E574" s="63"/>
      <c r="G574" s="98" t="s">
        <v>25</v>
      </c>
      <c r="H574" s="98" t="s">
        <v>22</v>
      </c>
      <c r="I574" s="99">
        <f ca="1">INDEX($I$115:$I$166,MATCH($A574,$C$115:$C$166,0))+'Fuel adder inputs and calcs'!Q571</f>
        <v>12.241561392790508</v>
      </c>
      <c r="J574" s="99"/>
      <c r="K574" s="98" t="s">
        <v>23</v>
      </c>
      <c r="L574" s="100">
        <v>1</v>
      </c>
      <c r="M574" s="148">
        <f t="shared" si="52"/>
        <v>45627</v>
      </c>
      <c r="N574" s="147"/>
      <c r="O574" s="98"/>
      <c r="P574" s="94" t="s">
        <v>117</v>
      </c>
      <c r="Q574" s="94"/>
      <c r="R574" s="101" t="str">
        <f t="shared" si="43"/>
        <v>Quarterly Fuel Prices_2021_Update</v>
      </c>
    </row>
    <row r="575" spans="1:18" x14ac:dyDescent="0.6">
      <c r="A575" s="90" t="str">
        <f t="shared" ref="A575:A794" si="53">C575&amp;"Q"&amp;B575</f>
        <v>2025Q1</v>
      </c>
      <c r="B575" s="90">
        <f t="shared" si="51"/>
        <v>1</v>
      </c>
      <c r="C575" s="90">
        <f>'Fuel adder inputs and calcs'!E572</f>
        <v>2025</v>
      </c>
      <c r="D575" s="90">
        <f>'Fuel adder inputs and calcs'!B572</f>
        <v>1</v>
      </c>
      <c r="E575" s="63"/>
      <c r="G575" s="98" t="s">
        <v>25</v>
      </c>
      <c r="H575" s="98" t="s">
        <v>22</v>
      </c>
      <c r="I575" s="99">
        <f ca="1">INDEX($I$115:$I$166,MATCH($A575,$C$115:$C$166,0))+'Fuel adder inputs and calcs'!Q572</f>
        <v>19.083207747128991</v>
      </c>
      <c r="J575" s="99"/>
      <c r="K575" s="98" t="s">
        <v>23</v>
      </c>
      <c r="L575" s="100">
        <v>1</v>
      </c>
      <c r="M575" s="148">
        <f t="shared" si="52"/>
        <v>45658</v>
      </c>
      <c r="N575" s="147"/>
      <c r="O575" s="98"/>
      <c r="P575" s="94" t="s">
        <v>117</v>
      </c>
      <c r="Q575" s="94"/>
      <c r="R575" s="101" t="str">
        <f t="shared" si="43"/>
        <v>Quarterly Fuel Prices_2021_Update</v>
      </c>
    </row>
    <row r="576" spans="1:18" x14ac:dyDescent="0.6">
      <c r="A576" s="90" t="str">
        <f t="shared" si="53"/>
        <v>2025Q1</v>
      </c>
      <c r="B576" s="90">
        <f t="shared" si="51"/>
        <v>1</v>
      </c>
      <c r="C576" s="90">
        <f>'Fuel adder inputs and calcs'!E573</f>
        <v>2025</v>
      </c>
      <c r="D576" s="90">
        <f>'Fuel adder inputs and calcs'!B573</f>
        <v>2</v>
      </c>
      <c r="E576" s="63"/>
      <c r="G576" s="98" t="s">
        <v>25</v>
      </c>
      <c r="H576" s="98" t="s">
        <v>22</v>
      </c>
      <c r="I576" s="99">
        <f ca="1">INDEX($I$115:$I$166,MATCH($A576,$C$115:$C$166,0))+'Fuel adder inputs and calcs'!Q573</f>
        <v>19.756852208808066</v>
      </c>
      <c r="J576" s="99"/>
      <c r="K576" s="98" t="s">
        <v>23</v>
      </c>
      <c r="L576" s="100">
        <v>1</v>
      </c>
      <c r="M576" s="148">
        <f t="shared" si="52"/>
        <v>45689</v>
      </c>
      <c r="N576" s="147"/>
      <c r="O576" s="98"/>
      <c r="P576" s="94" t="s">
        <v>117</v>
      </c>
      <c r="Q576" s="94"/>
      <c r="R576" s="101" t="str">
        <f t="shared" si="43"/>
        <v>Quarterly Fuel Prices_2021_Update</v>
      </c>
    </row>
    <row r="577" spans="1:18" x14ac:dyDescent="0.6">
      <c r="A577" s="90" t="str">
        <f t="shared" si="53"/>
        <v>2025Q1</v>
      </c>
      <c r="B577" s="90">
        <f t="shared" si="51"/>
        <v>1</v>
      </c>
      <c r="C577" s="90">
        <f>'Fuel adder inputs and calcs'!E574</f>
        <v>2025</v>
      </c>
      <c r="D577" s="90">
        <f>'Fuel adder inputs and calcs'!B574</f>
        <v>3</v>
      </c>
      <c r="E577" s="63"/>
      <c r="G577" s="98" t="s">
        <v>25</v>
      </c>
      <c r="H577" s="98" t="s">
        <v>22</v>
      </c>
      <c r="I577" s="99">
        <f ca="1">INDEX($I$115:$I$166,MATCH($A577,$C$115:$C$166,0))+'Fuel adder inputs and calcs'!Q574</f>
        <v>18.409563285449913</v>
      </c>
      <c r="J577" s="99"/>
      <c r="K577" s="98" t="s">
        <v>23</v>
      </c>
      <c r="L577" s="100">
        <v>1</v>
      </c>
      <c r="M577" s="148">
        <f t="shared" si="52"/>
        <v>45717</v>
      </c>
      <c r="N577" s="147"/>
      <c r="O577" s="98"/>
      <c r="P577" s="94" t="s">
        <v>117</v>
      </c>
      <c r="Q577" s="94"/>
      <c r="R577" s="101" t="str">
        <f t="shared" si="43"/>
        <v>Quarterly Fuel Prices_2021_Update</v>
      </c>
    </row>
    <row r="578" spans="1:18" x14ac:dyDescent="0.6">
      <c r="A578" s="90" t="str">
        <f t="shared" si="53"/>
        <v>2025Q2</v>
      </c>
      <c r="B578" s="90">
        <f t="shared" si="51"/>
        <v>2</v>
      </c>
      <c r="C578" s="90">
        <f>'Fuel adder inputs and calcs'!E575</f>
        <v>2025</v>
      </c>
      <c r="D578" s="90">
        <f>'Fuel adder inputs and calcs'!B575</f>
        <v>4</v>
      </c>
      <c r="E578" s="63"/>
      <c r="G578" s="98" t="s">
        <v>25</v>
      </c>
      <c r="H578" s="98" t="s">
        <v>22</v>
      </c>
      <c r="I578" s="99">
        <f ca="1">INDEX($I$115:$I$166,MATCH($A578,$C$115:$C$166,0))+'Fuel adder inputs and calcs'!Q575</f>
        <v>10.35043317536104</v>
      </c>
      <c r="J578" s="99"/>
      <c r="K578" s="98" t="s">
        <v>23</v>
      </c>
      <c r="L578" s="100">
        <v>1</v>
      </c>
      <c r="M578" s="148">
        <f t="shared" si="52"/>
        <v>45748</v>
      </c>
      <c r="N578" s="147"/>
      <c r="O578" s="98"/>
      <c r="P578" s="94" t="s">
        <v>117</v>
      </c>
      <c r="Q578" s="94"/>
      <c r="R578" s="101" t="str">
        <f t="shared" si="43"/>
        <v>Quarterly Fuel Prices_2021_Update</v>
      </c>
    </row>
    <row r="579" spans="1:18" x14ac:dyDescent="0.6">
      <c r="A579" s="90" t="str">
        <f t="shared" si="53"/>
        <v>2025Q2</v>
      </c>
      <c r="B579" s="90">
        <f t="shared" si="51"/>
        <v>2</v>
      </c>
      <c r="C579" s="90">
        <f>'Fuel adder inputs and calcs'!E576</f>
        <v>2025</v>
      </c>
      <c r="D579" s="90">
        <f>'Fuel adder inputs and calcs'!B576</f>
        <v>5</v>
      </c>
      <c r="E579" s="63"/>
      <c r="G579" s="98" t="s">
        <v>25</v>
      </c>
      <c r="H579" s="98" t="s">
        <v>22</v>
      </c>
      <c r="I579" s="99">
        <f ca="1">INDEX($I$115:$I$166,MATCH($A579,$C$115:$C$166,0))+'Fuel adder inputs and calcs'!Q576</f>
        <v>8.9492512750261284</v>
      </c>
      <c r="J579" s="99"/>
      <c r="K579" s="98" t="s">
        <v>23</v>
      </c>
      <c r="L579" s="100">
        <v>1</v>
      </c>
      <c r="M579" s="148">
        <f t="shared" si="52"/>
        <v>45778</v>
      </c>
      <c r="N579" s="147"/>
      <c r="O579" s="98"/>
      <c r="P579" s="94" t="s">
        <v>117</v>
      </c>
      <c r="Q579" s="94"/>
      <c r="R579" s="101" t="str">
        <f t="shared" si="43"/>
        <v>Quarterly Fuel Prices_2021_Update</v>
      </c>
    </row>
    <row r="580" spans="1:18" x14ac:dyDescent="0.6">
      <c r="A580" s="90" t="str">
        <f t="shared" si="53"/>
        <v>2025Q2</v>
      </c>
      <c r="B580" s="90">
        <f t="shared" si="51"/>
        <v>2</v>
      </c>
      <c r="C580" s="90">
        <f>'Fuel adder inputs and calcs'!E577</f>
        <v>2025</v>
      </c>
      <c r="D580" s="90">
        <f>'Fuel adder inputs and calcs'!B577</f>
        <v>6</v>
      </c>
      <c r="E580" s="63"/>
      <c r="G580" s="98" t="s">
        <v>25</v>
      </c>
      <c r="H580" s="98" t="s">
        <v>22</v>
      </c>
      <c r="I580" s="99">
        <f ca="1">INDEX($I$115:$I$166,MATCH($A580,$C$115:$C$166,0))+'Fuel adder inputs and calcs'!Q577</f>
        <v>8.9492512750261284</v>
      </c>
      <c r="J580" s="99"/>
      <c r="K580" s="98" t="s">
        <v>23</v>
      </c>
      <c r="L580" s="100">
        <v>1</v>
      </c>
      <c r="M580" s="148">
        <f t="shared" si="52"/>
        <v>45809</v>
      </c>
      <c r="N580" s="147"/>
      <c r="O580" s="98"/>
      <c r="P580" s="94" t="s">
        <v>117</v>
      </c>
      <c r="Q580" s="94"/>
      <c r="R580" s="101" t="str">
        <f t="shared" si="43"/>
        <v>Quarterly Fuel Prices_2021_Update</v>
      </c>
    </row>
    <row r="581" spans="1:18" x14ac:dyDescent="0.6">
      <c r="A581" s="90" t="str">
        <f t="shared" si="53"/>
        <v>2025Q3</v>
      </c>
      <c r="B581" s="90">
        <f t="shared" si="51"/>
        <v>3</v>
      </c>
      <c r="C581" s="90">
        <f>'Fuel adder inputs and calcs'!E578</f>
        <v>2025</v>
      </c>
      <c r="D581" s="90">
        <f>'Fuel adder inputs and calcs'!B578</f>
        <v>7</v>
      </c>
      <c r="E581" s="63"/>
      <c r="G581" s="98" t="s">
        <v>25</v>
      </c>
      <c r="H581" s="98" t="s">
        <v>22</v>
      </c>
      <c r="I581" s="99">
        <f ca="1">INDEX($I$115:$I$166,MATCH($A581,$C$115:$C$166,0))+'Fuel adder inputs and calcs'!Q578</f>
        <v>8.6719120090580386</v>
      </c>
      <c r="J581" s="99"/>
      <c r="K581" s="98" t="s">
        <v>23</v>
      </c>
      <c r="L581" s="100">
        <v>1</v>
      </c>
      <c r="M581" s="148">
        <f t="shared" si="52"/>
        <v>45839</v>
      </c>
      <c r="N581" s="147"/>
      <c r="O581" s="98"/>
      <c r="P581" s="94" t="s">
        <v>117</v>
      </c>
      <c r="Q581" s="94"/>
      <c r="R581" s="101" t="str">
        <f t="shared" si="43"/>
        <v>Quarterly Fuel Prices_2021_Update</v>
      </c>
    </row>
    <row r="582" spans="1:18" x14ac:dyDescent="0.6">
      <c r="A582" s="90" t="str">
        <f t="shared" si="53"/>
        <v>2025Q3</v>
      </c>
      <c r="B582" s="90">
        <f t="shared" si="51"/>
        <v>3</v>
      </c>
      <c r="C582" s="90">
        <f>'Fuel adder inputs and calcs'!E579</f>
        <v>2025</v>
      </c>
      <c r="D582" s="90">
        <f>'Fuel adder inputs and calcs'!B579</f>
        <v>8</v>
      </c>
      <c r="E582" s="63"/>
      <c r="G582" s="98" t="s">
        <v>25</v>
      </c>
      <c r="H582" s="98" t="s">
        <v>22</v>
      </c>
      <c r="I582" s="99">
        <f ca="1">INDEX($I$115:$I$166,MATCH($A582,$C$115:$C$166,0))+'Fuel adder inputs and calcs'!Q579</f>
        <v>8.6719120090580386</v>
      </c>
      <c r="J582" s="99"/>
      <c r="K582" s="98" t="s">
        <v>23</v>
      </c>
      <c r="L582" s="100">
        <v>1</v>
      </c>
      <c r="M582" s="148">
        <f t="shared" si="52"/>
        <v>45870</v>
      </c>
      <c r="N582" s="147"/>
      <c r="O582" s="98"/>
      <c r="P582" s="94" t="s">
        <v>117</v>
      </c>
      <c r="Q582" s="94"/>
      <c r="R582" s="101" t="str">
        <f t="shared" si="43"/>
        <v>Quarterly Fuel Prices_2021_Update</v>
      </c>
    </row>
    <row r="583" spans="1:18" x14ac:dyDescent="0.6">
      <c r="A583" s="90" t="str">
        <f t="shared" si="53"/>
        <v>2025Q3</v>
      </c>
      <c r="B583" s="90">
        <f t="shared" si="51"/>
        <v>3</v>
      </c>
      <c r="C583" s="90">
        <f>'Fuel adder inputs and calcs'!E580</f>
        <v>2025</v>
      </c>
      <c r="D583" s="90">
        <f>'Fuel adder inputs and calcs'!B580</f>
        <v>9</v>
      </c>
      <c r="E583" s="63"/>
      <c r="G583" s="98" t="s">
        <v>25</v>
      </c>
      <c r="H583" s="98" t="s">
        <v>22</v>
      </c>
      <c r="I583" s="99">
        <f ca="1">INDEX($I$115:$I$166,MATCH($A583,$C$115:$C$166,0))+'Fuel adder inputs and calcs'!Q580</f>
        <v>8.6719120090580386</v>
      </c>
      <c r="J583" s="99"/>
      <c r="K583" s="98" t="s">
        <v>23</v>
      </c>
      <c r="L583" s="100">
        <v>1</v>
      </c>
      <c r="M583" s="148">
        <f t="shared" si="52"/>
        <v>45901</v>
      </c>
      <c r="N583" s="147"/>
      <c r="O583" s="98"/>
      <c r="P583" s="94" t="s">
        <v>117</v>
      </c>
      <c r="Q583" s="94"/>
      <c r="R583" s="101" t="str">
        <f t="shared" si="43"/>
        <v>Quarterly Fuel Prices_2021_Update</v>
      </c>
    </row>
    <row r="584" spans="1:18" x14ac:dyDescent="0.6">
      <c r="A584" s="90" t="str">
        <f t="shared" si="53"/>
        <v>2025Q4</v>
      </c>
      <c r="B584" s="90">
        <f t="shared" si="51"/>
        <v>4</v>
      </c>
      <c r="C584" s="90">
        <f>'Fuel adder inputs and calcs'!E581</f>
        <v>2025</v>
      </c>
      <c r="D584" s="90">
        <f>'Fuel adder inputs and calcs'!B581</f>
        <v>10</v>
      </c>
      <c r="E584" s="63"/>
      <c r="G584" s="98" t="s">
        <v>25</v>
      </c>
      <c r="H584" s="98" t="s">
        <v>22</v>
      </c>
      <c r="I584" s="99">
        <f ca="1">INDEX($I$115:$I$166,MATCH($A584,$C$115:$C$166,0))+'Fuel adder inputs and calcs'!Q581</f>
        <v>11.062684768220816</v>
      </c>
      <c r="J584" s="99"/>
      <c r="K584" s="98" t="s">
        <v>23</v>
      </c>
      <c r="L584" s="100">
        <v>1</v>
      </c>
      <c r="M584" s="148">
        <f t="shared" si="52"/>
        <v>45931</v>
      </c>
      <c r="N584" s="147"/>
      <c r="O584" s="98"/>
      <c r="P584" s="94" t="s">
        <v>117</v>
      </c>
      <c r="Q584" s="94"/>
      <c r="R584" s="101" t="str">
        <f t="shared" si="43"/>
        <v>Quarterly Fuel Prices_2021_Update</v>
      </c>
    </row>
    <row r="585" spans="1:18" x14ac:dyDescent="0.6">
      <c r="A585" s="90" t="str">
        <f t="shared" si="53"/>
        <v>2025Q4</v>
      </c>
      <c r="B585" s="90">
        <f t="shared" si="51"/>
        <v>4</v>
      </c>
      <c r="C585" s="90">
        <f>'Fuel adder inputs and calcs'!E582</f>
        <v>2025</v>
      </c>
      <c r="D585" s="90">
        <f>'Fuel adder inputs and calcs'!B582</f>
        <v>11</v>
      </c>
      <c r="E585" s="63"/>
      <c r="G585" s="98" t="s">
        <v>25</v>
      </c>
      <c r="H585" s="98" t="s">
        <v>22</v>
      </c>
      <c r="I585" s="99">
        <f ca="1">INDEX($I$115:$I$166,MATCH($A585,$C$115:$C$166,0))+'Fuel adder inputs and calcs'!Q582</f>
        <v>11.062684768220816</v>
      </c>
      <c r="J585" s="99"/>
      <c r="K585" s="98" t="s">
        <v>23</v>
      </c>
      <c r="L585" s="100">
        <v>1</v>
      </c>
      <c r="M585" s="148">
        <f t="shared" si="52"/>
        <v>45962</v>
      </c>
      <c r="N585" s="147"/>
      <c r="O585" s="98"/>
      <c r="P585" s="94" t="s">
        <v>117</v>
      </c>
      <c r="Q585" s="94"/>
      <c r="R585" s="101" t="str">
        <f t="shared" si="43"/>
        <v>Quarterly Fuel Prices_2021_Update</v>
      </c>
    </row>
    <row r="586" spans="1:18" x14ac:dyDescent="0.6">
      <c r="A586" s="90" t="str">
        <f t="shared" si="53"/>
        <v>2025Q4</v>
      </c>
      <c r="B586" s="90">
        <f t="shared" si="51"/>
        <v>4</v>
      </c>
      <c r="C586" s="90">
        <f>'Fuel adder inputs and calcs'!E583</f>
        <v>2025</v>
      </c>
      <c r="D586" s="90">
        <f>'Fuel adder inputs and calcs'!B583</f>
        <v>12</v>
      </c>
      <c r="E586" s="63"/>
      <c r="G586" s="98" t="s">
        <v>25</v>
      </c>
      <c r="H586" s="98" t="s">
        <v>22</v>
      </c>
      <c r="I586" s="99">
        <f ca="1">INDEX($I$115:$I$166,MATCH($A586,$C$115:$C$166,0))+'Fuel adder inputs and calcs'!Q583</f>
        <v>12.241561392790508</v>
      </c>
      <c r="J586" s="99"/>
      <c r="K586" s="98" t="s">
        <v>23</v>
      </c>
      <c r="L586" s="100">
        <v>1</v>
      </c>
      <c r="M586" s="148">
        <f t="shared" si="52"/>
        <v>45992</v>
      </c>
      <c r="N586" s="147"/>
      <c r="O586" s="98"/>
      <c r="P586" s="94" t="s">
        <v>117</v>
      </c>
      <c r="Q586" s="94"/>
      <c r="R586" s="101" t="str">
        <f t="shared" si="43"/>
        <v>Quarterly Fuel Prices_2021_Update</v>
      </c>
    </row>
    <row r="587" spans="1:18" x14ac:dyDescent="0.6">
      <c r="A587" s="90" t="str">
        <f t="shared" si="53"/>
        <v>2026Q1</v>
      </c>
      <c r="B587" s="90">
        <f t="shared" si="51"/>
        <v>1</v>
      </c>
      <c r="C587" s="90">
        <f>'Fuel adder inputs and calcs'!E584</f>
        <v>2026</v>
      </c>
      <c r="D587" s="90">
        <f>'Fuel adder inputs and calcs'!B584</f>
        <v>1</v>
      </c>
      <c r="E587" s="63"/>
      <c r="G587" s="98" t="s">
        <v>25</v>
      </c>
      <c r="H587" s="98" t="s">
        <v>22</v>
      </c>
      <c r="I587" s="99">
        <f ca="1">INDEX($I$115:$I$166,MATCH($A587,$C$115:$C$166,0))+'Fuel adder inputs and calcs'!Q584</f>
        <v>19.083207747128991</v>
      </c>
      <c r="J587" s="99"/>
      <c r="K587" s="98" t="s">
        <v>23</v>
      </c>
      <c r="L587" s="100">
        <v>1</v>
      </c>
      <c r="M587" s="148">
        <f t="shared" si="52"/>
        <v>46023</v>
      </c>
      <c r="N587" s="147"/>
      <c r="O587" s="98"/>
      <c r="P587" s="94" t="s">
        <v>117</v>
      </c>
      <c r="Q587" s="94"/>
      <c r="R587" s="101" t="str">
        <f t="shared" si="43"/>
        <v>Quarterly Fuel Prices_2021_Update</v>
      </c>
    </row>
    <row r="588" spans="1:18" x14ac:dyDescent="0.6">
      <c r="A588" s="90" t="str">
        <f t="shared" si="53"/>
        <v>2026Q1</v>
      </c>
      <c r="B588" s="90">
        <f t="shared" si="51"/>
        <v>1</v>
      </c>
      <c r="C588" s="90">
        <f>'Fuel adder inputs and calcs'!E585</f>
        <v>2026</v>
      </c>
      <c r="D588" s="90">
        <f>'Fuel adder inputs and calcs'!B585</f>
        <v>2</v>
      </c>
      <c r="E588" s="63"/>
      <c r="G588" s="98" t="s">
        <v>25</v>
      </c>
      <c r="H588" s="98" t="s">
        <v>22</v>
      </c>
      <c r="I588" s="99">
        <f ca="1">INDEX($I$115:$I$166,MATCH($A588,$C$115:$C$166,0))+'Fuel adder inputs and calcs'!Q585</f>
        <v>19.756852208808066</v>
      </c>
      <c r="J588" s="99"/>
      <c r="K588" s="98" t="s">
        <v>23</v>
      </c>
      <c r="L588" s="100">
        <v>1</v>
      </c>
      <c r="M588" s="148">
        <f t="shared" si="52"/>
        <v>46054</v>
      </c>
      <c r="N588" s="147"/>
      <c r="O588" s="98"/>
      <c r="P588" s="94" t="s">
        <v>117</v>
      </c>
      <c r="Q588" s="94"/>
      <c r="R588" s="101" t="str">
        <f t="shared" si="43"/>
        <v>Quarterly Fuel Prices_2021_Update</v>
      </c>
    </row>
    <row r="589" spans="1:18" x14ac:dyDescent="0.6">
      <c r="A589" s="90" t="str">
        <f t="shared" si="53"/>
        <v>2026Q1</v>
      </c>
      <c r="B589" s="90">
        <f t="shared" si="51"/>
        <v>1</v>
      </c>
      <c r="C589" s="90">
        <f>'Fuel adder inputs and calcs'!E586</f>
        <v>2026</v>
      </c>
      <c r="D589" s="90">
        <f>'Fuel adder inputs and calcs'!B586</f>
        <v>3</v>
      </c>
      <c r="E589" s="63"/>
      <c r="G589" s="98" t="s">
        <v>25</v>
      </c>
      <c r="H589" s="98" t="s">
        <v>22</v>
      </c>
      <c r="I589" s="99">
        <f ca="1">INDEX($I$115:$I$166,MATCH($A589,$C$115:$C$166,0))+'Fuel adder inputs and calcs'!Q586</f>
        <v>18.409563285449913</v>
      </c>
      <c r="J589" s="99"/>
      <c r="K589" s="98" t="s">
        <v>23</v>
      </c>
      <c r="L589" s="100">
        <v>1</v>
      </c>
      <c r="M589" s="148">
        <f t="shared" si="52"/>
        <v>46082</v>
      </c>
      <c r="N589" s="147"/>
      <c r="O589" s="98"/>
      <c r="P589" s="94" t="s">
        <v>117</v>
      </c>
      <c r="Q589" s="94"/>
      <c r="R589" s="101" t="str">
        <f t="shared" si="43"/>
        <v>Quarterly Fuel Prices_2021_Update</v>
      </c>
    </row>
    <row r="590" spans="1:18" x14ac:dyDescent="0.6">
      <c r="A590" s="90" t="str">
        <f t="shared" si="53"/>
        <v>2026Q2</v>
      </c>
      <c r="B590" s="90">
        <f t="shared" si="51"/>
        <v>2</v>
      </c>
      <c r="C590" s="90">
        <f>'Fuel adder inputs and calcs'!E587</f>
        <v>2026</v>
      </c>
      <c r="D590" s="90">
        <f>'Fuel adder inputs and calcs'!B587</f>
        <v>4</v>
      </c>
      <c r="E590" s="63"/>
      <c r="G590" s="98" t="s">
        <v>25</v>
      </c>
      <c r="H590" s="98" t="s">
        <v>22</v>
      </c>
      <c r="I590" s="99">
        <f ca="1">INDEX($I$115:$I$166,MATCH($A590,$C$115:$C$166,0))+'Fuel adder inputs and calcs'!Q587</f>
        <v>10.35043317536104</v>
      </c>
      <c r="J590" s="99"/>
      <c r="K590" s="98" t="s">
        <v>23</v>
      </c>
      <c r="L590" s="100">
        <v>1</v>
      </c>
      <c r="M590" s="148">
        <f t="shared" si="52"/>
        <v>46113</v>
      </c>
      <c r="N590" s="147"/>
      <c r="O590" s="98"/>
      <c r="P590" s="94" t="s">
        <v>117</v>
      </c>
      <c r="Q590" s="94"/>
      <c r="R590" s="101" t="str">
        <f t="shared" si="43"/>
        <v>Quarterly Fuel Prices_2021_Update</v>
      </c>
    </row>
    <row r="591" spans="1:18" x14ac:dyDescent="0.6">
      <c r="A591" s="90" t="str">
        <f t="shared" si="53"/>
        <v>2026Q2</v>
      </c>
      <c r="B591" s="90">
        <f t="shared" si="51"/>
        <v>2</v>
      </c>
      <c r="C591" s="90">
        <f>'Fuel adder inputs and calcs'!E588</f>
        <v>2026</v>
      </c>
      <c r="D591" s="90">
        <f>'Fuel adder inputs and calcs'!B588</f>
        <v>5</v>
      </c>
      <c r="E591" s="63"/>
      <c r="G591" s="98" t="s">
        <v>25</v>
      </c>
      <c r="H591" s="98" t="s">
        <v>22</v>
      </c>
      <c r="I591" s="99">
        <f ca="1">INDEX($I$115:$I$166,MATCH($A591,$C$115:$C$166,0))+'Fuel adder inputs and calcs'!Q588</f>
        <v>8.9492512750261284</v>
      </c>
      <c r="J591" s="99"/>
      <c r="K591" s="98" t="s">
        <v>23</v>
      </c>
      <c r="L591" s="100">
        <v>1</v>
      </c>
      <c r="M591" s="148">
        <f t="shared" si="52"/>
        <v>46143</v>
      </c>
      <c r="N591" s="147"/>
      <c r="O591" s="98"/>
      <c r="P591" s="94" t="s">
        <v>117</v>
      </c>
      <c r="Q591" s="94"/>
      <c r="R591" s="101" t="str">
        <f t="shared" si="43"/>
        <v>Quarterly Fuel Prices_2021_Update</v>
      </c>
    </row>
    <row r="592" spans="1:18" x14ac:dyDescent="0.6">
      <c r="A592" s="90" t="str">
        <f t="shared" si="53"/>
        <v>2026Q2</v>
      </c>
      <c r="B592" s="90">
        <f t="shared" si="51"/>
        <v>2</v>
      </c>
      <c r="C592" s="90">
        <f>'Fuel adder inputs and calcs'!E589</f>
        <v>2026</v>
      </c>
      <c r="D592" s="90">
        <f>'Fuel adder inputs and calcs'!B589</f>
        <v>6</v>
      </c>
      <c r="E592" s="63"/>
      <c r="G592" s="98" t="s">
        <v>25</v>
      </c>
      <c r="H592" s="98" t="s">
        <v>22</v>
      </c>
      <c r="I592" s="99">
        <f ca="1">INDEX($I$115:$I$166,MATCH($A592,$C$115:$C$166,0))+'Fuel adder inputs and calcs'!Q589</f>
        <v>8.9492512750261284</v>
      </c>
      <c r="J592" s="99"/>
      <c r="K592" s="98" t="s">
        <v>23</v>
      </c>
      <c r="L592" s="100">
        <v>1</v>
      </c>
      <c r="M592" s="148">
        <f t="shared" si="52"/>
        <v>46174</v>
      </c>
      <c r="N592" s="147"/>
      <c r="O592" s="98"/>
      <c r="P592" s="94" t="s">
        <v>117</v>
      </c>
      <c r="Q592" s="94"/>
      <c r="R592" s="101" t="str">
        <f t="shared" si="43"/>
        <v>Quarterly Fuel Prices_2021_Update</v>
      </c>
    </row>
    <row r="593" spans="1:18" x14ac:dyDescent="0.6">
      <c r="A593" s="90" t="str">
        <f t="shared" si="53"/>
        <v>2026Q3</v>
      </c>
      <c r="B593" s="90">
        <f t="shared" si="51"/>
        <v>3</v>
      </c>
      <c r="C593" s="90">
        <f>'Fuel adder inputs and calcs'!E590</f>
        <v>2026</v>
      </c>
      <c r="D593" s="90">
        <f>'Fuel adder inputs and calcs'!B590</f>
        <v>7</v>
      </c>
      <c r="E593" s="63"/>
      <c r="G593" s="98" t="s">
        <v>25</v>
      </c>
      <c r="H593" s="98" t="s">
        <v>22</v>
      </c>
      <c r="I593" s="99">
        <f ca="1">INDEX($I$115:$I$166,MATCH($A593,$C$115:$C$166,0))+'Fuel adder inputs and calcs'!Q590</f>
        <v>8.6719120090580386</v>
      </c>
      <c r="J593" s="99"/>
      <c r="K593" s="98" t="s">
        <v>23</v>
      </c>
      <c r="L593" s="100">
        <v>1</v>
      </c>
      <c r="M593" s="148">
        <f t="shared" si="52"/>
        <v>46204</v>
      </c>
      <c r="N593" s="147"/>
      <c r="O593" s="98"/>
      <c r="P593" s="94" t="s">
        <v>117</v>
      </c>
      <c r="Q593" s="94"/>
      <c r="R593" s="101" t="str">
        <f t="shared" si="43"/>
        <v>Quarterly Fuel Prices_2021_Update</v>
      </c>
    </row>
    <row r="594" spans="1:18" x14ac:dyDescent="0.6">
      <c r="A594" s="90" t="str">
        <f t="shared" si="53"/>
        <v>2026Q3</v>
      </c>
      <c r="B594" s="90">
        <f t="shared" si="51"/>
        <v>3</v>
      </c>
      <c r="C594" s="90">
        <f>'Fuel adder inputs and calcs'!E591</f>
        <v>2026</v>
      </c>
      <c r="D594" s="90">
        <f>'Fuel adder inputs and calcs'!B591</f>
        <v>8</v>
      </c>
      <c r="E594" s="63"/>
      <c r="G594" s="98" t="s">
        <v>25</v>
      </c>
      <c r="H594" s="98" t="s">
        <v>22</v>
      </c>
      <c r="I594" s="99">
        <f ca="1">INDEX($I$115:$I$166,MATCH($A594,$C$115:$C$166,0))+'Fuel adder inputs and calcs'!Q591</f>
        <v>8.6719120090580386</v>
      </c>
      <c r="J594" s="99"/>
      <c r="K594" s="98" t="s">
        <v>23</v>
      </c>
      <c r="L594" s="100">
        <v>1</v>
      </c>
      <c r="M594" s="148">
        <f t="shared" si="52"/>
        <v>46235</v>
      </c>
      <c r="N594" s="147"/>
      <c r="O594" s="98"/>
      <c r="P594" s="94" t="s">
        <v>117</v>
      </c>
      <c r="Q594" s="94"/>
      <c r="R594" s="101" t="str">
        <f t="shared" si="43"/>
        <v>Quarterly Fuel Prices_2021_Update</v>
      </c>
    </row>
    <row r="595" spans="1:18" x14ac:dyDescent="0.6">
      <c r="A595" s="90" t="str">
        <f t="shared" si="53"/>
        <v>2026Q3</v>
      </c>
      <c r="B595" s="90">
        <f t="shared" si="51"/>
        <v>3</v>
      </c>
      <c r="C595" s="90">
        <f>'Fuel adder inputs and calcs'!E592</f>
        <v>2026</v>
      </c>
      <c r="D595" s="90">
        <f>'Fuel adder inputs and calcs'!B592</f>
        <v>9</v>
      </c>
      <c r="E595" s="63"/>
      <c r="G595" s="98" t="s">
        <v>25</v>
      </c>
      <c r="H595" s="98" t="s">
        <v>22</v>
      </c>
      <c r="I595" s="99">
        <f ca="1">INDEX($I$115:$I$166,MATCH($A595,$C$115:$C$166,0))+'Fuel adder inputs and calcs'!Q592</f>
        <v>8.6719120090580386</v>
      </c>
      <c r="J595" s="99"/>
      <c r="K595" s="98" t="s">
        <v>23</v>
      </c>
      <c r="L595" s="100">
        <v>1</v>
      </c>
      <c r="M595" s="148">
        <f t="shared" si="52"/>
        <v>46266</v>
      </c>
      <c r="N595" s="147"/>
      <c r="O595" s="98"/>
      <c r="P595" s="94" t="s">
        <v>117</v>
      </c>
      <c r="Q595" s="94"/>
      <c r="R595" s="101" t="str">
        <f t="shared" si="43"/>
        <v>Quarterly Fuel Prices_2021_Update</v>
      </c>
    </row>
    <row r="596" spans="1:18" x14ac:dyDescent="0.6">
      <c r="A596" s="90" t="str">
        <f t="shared" si="53"/>
        <v>2026Q4</v>
      </c>
      <c r="B596" s="90">
        <f t="shared" si="51"/>
        <v>4</v>
      </c>
      <c r="C596" s="90">
        <f>'Fuel adder inputs and calcs'!E593</f>
        <v>2026</v>
      </c>
      <c r="D596" s="90">
        <f>'Fuel adder inputs and calcs'!B593</f>
        <v>10</v>
      </c>
      <c r="E596" s="63"/>
      <c r="G596" s="98" t="s">
        <v>25</v>
      </c>
      <c r="H596" s="98" t="s">
        <v>22</v>
      </c>
      <c r="I596" s="99">
        <f ca="1">INDEX($I$115:$I$166,MATCH($A596,$C$115:$C$166,0))+'Fuel adder inputs and calcs'!Q593</f>
        <v>11.062684768220816</v>
      </c>
      <c r="J596" s="99"/>
      <c r="K596" s="98" t="s">
        <v>23</v>
      </c>
      <c r="L596" s="100">
        <v>1</v>
      </c>
      <c r="M596" s="148">
        <f t="shared" si="52"/>
        <v>46296</v>
      </c>
      <c r="N596" s="147"/>
      <c r="O596" s="98"/>
      <c r="P596" s="94" t="s">
        <v>117</v>
      </c>
      <c r="Q596" s="94"/>
      <c r="R596" s="101" t="str">
        <f t="shared" si="43"/>
        <v>Quarterly Fuel Prices_2021_Update</v>
      </c>
    </row>
    <row r="597" spans="1:18" x14ac:dyDescent="0.6">
      <c r="A597" s="90" t="str">
        <f t="shared" si="53"/>
        <v>2026Q4</v>
      </c>
      <c r="B597" s="90">
        <f t="shared" si="51"/>
        <v>4</v>
      </c>
      <c r="C597" s="90">
        <f>'Fuel adder inputs and calcs'!E594</f>
        <v>2026</v>
      </c>
      <c r="D597" s="90">
        <f>'Fuel adder inputs and calcs'!B594</f>
        <v>11</v>
      </c>
      <c r="E597" s="63"/>
      <c r="G597" s="98" t="s">
        <v>25</v>
      </c>
      <c r="H597" s="98" t="s">
        <v>22</v>
      </c>
      <c r="I597" s="99">
        <f ca="1">INDEX($I$115:$I$166,MATCH($A597,$C$115:$C$166,0))+'Fuel adder inputs and calcs'!Q594</f>
        <v>11.062684768220816</v>
      </c>
      <c r="J597" s="99"/>
      <c r="K597" s="98" t="s">
        <v>23</v>
      </c>
      <c r="L597" s="100">
        <v>1</v>
      </c>
      <c r="M597" s="148">
        <f t="shared" si="52"/>
        <v>46327</v>
      </c>
      <c r="N597" s="147"/>
      <c r="O597" s="98"/>
      <c r="P597" s="94" t="s">
        <v>117</v>
      </c>
      <c r="Q597" s="94"/>
      <c r="R597" s="101" t="str">
        <f t="shared" si="43"/>
        <v>Quarterly Fuel Prices_2021_Update</v>
      </c>
    </row>
    <row r="598" spans="1:18" x14ac:dyDescent="0.6">
      <c r="A598" s="90" t="str">
        <f t="shared" si="53"/>
        <v>2026Q4</v>
      </c>
      <c r="B598" s="90">
        <f t="shared" si="51"/>
        <v>4</v>
      </c>
      <c r="C598" s="90">
        <f>'Fuel adder inputs and calcs'!E595</f>
        <v>2026</v>
      </c>
      <c r="D598" s="90">
        <f>'Fuel adder inputs and calcs'!B595</f>
        <v>12</v>
      </c>
      <c r="E598" s="63"/>
      <c r="G598" s="98" t="s">
        <v>25</v>
      </c>
      <c r="H598" s="98" t="s">
        <v>22</v>
      </c>
      <c r="I598" s="99">
        <f ca="1">INDEX($I$115:$I$166,MATCH($A598,$C$115:$C$166,0))+'Fuel adder inputs and calcs'!Q595</f>
        <v>12.241561392790508</v>
      </c>
      <c r="J598" s="99"/>
      <c r="K598" s="98" t="s">
        <v>23</v>
      </c>
      <c r="L598" s="100">
        <v>1</v>
      </c>
      <c r="M598" s="148">
        <f t="shared" si="52"/>
        <v>46357</v>
      </c>
      <c r="N598" s="147"/>
      <c r="O598" s="98"/>
      <c r="P598" s="94" t="s">
        <v>117</v>
      </c>
      <c r="Q598" s="94"/>
      <c r="R598" s="101" t="str">
        <f t="shared" si="43"/>
        <v>Quarterly Fuel Prices_2021_Update</v>
      </c>
    </row>
    <row r="599" spans="1:18" x14ac:dyDescent="0.6">
      <c r="A599" s="90" t="str">
        <f t="shared" si="53"/>
        <v>2027Q1</v>
      </c>
      <c r="B599" s="90">
        <f t="shared" si="51"/>
        <v>1</v>
      </c>
      <c r="C599" s="90">
        <f>'Fuel adder inputs and calcs'!E596</f>
        <v>2027</v>
      </c>
      <c r="D599" s="90">
        <f>'Fuel adder inputs and calcs'!B596</f>
        <v>1</v>
      </c>
      <c r="E599" s="63"/>
      <c r="G599" s="98" t="s">
        <v>25</v>
      </c>
      <c r="H599" s="98" t="s">
        <v>22</v>
      </c>
      <c r="I599" s="99">
        <f ca="1">INDEX($I$115:$I$166,MATCH($A599,$C$115:$C$166,0))+'Fuel adder inputs and calcs'!Q596</f>
        <v>19.083207747128991</v>
      </c>
      <c r="J599" s="99"/>
      <c r="K599" s="98" t="s">
        <v>23</v>
      </c>
      <c r="L599" s="100">
        <v>1</v>
      </c>
      <c r="M599" s="148">
        <f t="shared" si="52"/>
        <v>46388</v>
      </c>
      <c r="N599" s="147"/>
      <c r="O599" s="98"/>
      <c r="P599" s="94" t="s">
        <v>117</v>
      </c>
      <c r="Q599" s="94"/>
      <c r="R599" s="101" t="str">
        <f t="shared" si="43"/>
        <v>Quarterly Fuel Prices_2021_Update</v>
      </c>
    </row>
    <row r="600" spans="1:18" x14ac:dyDescent="0.6">
      <c r="A600" s="90" t="str">
        <f t="shared" si="53"/>
        <v>2027Q1</v>
      </c>
      <c r="B600" s="90">
        <f t="shared" si="51"/>
        <v>1</v>
      </c>
      <c r="C600" s="90">
        <f>'Fuel adder inputs and calcs'!E597</f>
        <v>2027</v>
      </c>
      <c r="D600" s="90">
        <f>'Fuel adder inputs and calcs'!B597</f>
        <v>2</v>
      </c>
      <c r="E600" s="63"/>
      <c r="G600" s="98" t="s">
        <v>25</v>
      </c>
      <c r="H600" s="98" t="s">
        <v>22</v>
      </c>
      <c r="I600" s="99">
        <f ca="1">INDEX($I$115:$I$166,MATCH($A600,$C$115:$C$166,0))+'Fuel adder inputs and calcs'!Q597</f>
        <v>19.756852208808066</v>
      </c>
      <c r="J600" s="99"/>
      <c r="K600" s="98" t="s">
        <v>23</v>
      </c>
      <c r="L600" s="100">
        <v>1</v>
      </c>
      <c r="M600" s="148">
        <f t="shared" si="52"/>
        <v>46419</v>
      </c>
      <c r="N600" s="147"/>
      <c r="O600" s="98"/>
      <c r="P600" s="94" t="s">
        <v>117</v>
      </c>
      <c r="Q600" s="94"/>
      <c r="R600" s="101" t="str">
        <f t="shared" si="43"/>
        <v>Quarterly Fuel Prices_2021_Update</v>
      </c>
    </row>
    <row r="601" spans="1:18" x14ac:dyDescent="0.6">
      <c r="A601" s="90" t="str">
        <f t="shared" si="53"/>
        <v>2027Q1</v>
      </c>
      <c r="B601" s="90">
        <f t="shared" si="51"/>
        <v>1</v>
      </c>
      <c r="C601" s="90">
        <f>'Fuel adder inputs and calcs'!E598</f>
        <v>2027</v>
      </c>
      <c r="D601" s="90">
        <f>'Fuel adder inputs and calcs'!B598</f>
        <v>3</v>
      </c>
      <c r="E601" s="63"/>
      <c r="G601" s="98" t="s">
        <v>25</v>
      </c>
      <c r="H601" s="98" t="s">
        <v>22</v>
      </c>
      <c r="I601" s="99">
        <f ca="1">INDEX($I$115:$I$166,MATCH($A601,$C$115:$C$166,0))+'Fuel adder inputs and calcs'!Q598</f>
        <v>18.409563285449913</v>
      </c>
      <c r="J601" s="99"/>
      <c r="K601" s="98" t="s">
        <v>23</v>
      </c>
      <c r="L601" s="100">
        <v>1</v>
      </c>
      <c r="M601" s="148">
        <f t="shared" si="52"/>
        <v>46447</v>
      </c>
      <c r="N601" s="147"/>
      <c r="O601" s="98"/>
      <c r="P601" s="94" t="s">
        <v>117</v>
      </c>
      <c r="Q601" s="94"/>
      <c r="R601" s="101" t="str">
        <f t="shared" si="43"/>
        <v>Quarterly Fuel Prices_2021_Update</v>
      </c>
    </row>
    <row r="602" spans="1:18" x14ac:dyDescent="0.6">
      <c r="A602" s="90" t="str">
        <f t="shared" si="53"/>
        <v>2027Q2</v>
      </c>
      <c r="B602" s="90">
        <f t="shared" si="51"/>
        <v>2</v>
      </c>
      <c r="C602" s="90">
        <f>'Fuel adder inputs and calcs'!E599</f>
        <v>2027</v>
      </c>
      <c r="D602" s="90">
        <f>'Fuel adder inputs and calcs'!B599</f>
        <v>4</v>
      </c>
      <c r="E602" s="63"/>
      <c r="G602" s="98" t="s">
        <v>25</v>
      </c>
      <c r="H602" s="98" t="s">
        <v>22</v>
      </c>
      <c r="I602" s="99">
        <f ca="1">INDEX($I$115:$I$166,MATCH($A602,$C$115:$C$166,0))+'Fuel adder inputs and calcs'!Q599</f>
        <v>10.35043317536104</v>
      </c>
      <c r="J602" s="99"/>
      <c r="K602" s="98" t="s">
        <v>23</v>
      </c>
      <c r="L602" s="100">
        <v>1</v>
      </c>
      <c r="M602" s="148">
        <f t="shared" si="52"/>
        <v>46478</v>
      </c>
      <c r="N602" s="147"/>
      <c r="O602" s="98"/>
      <c r="P602" s="94" t="s">
        <v>117</v>
      </c>
      <c r="Q602" s="94"/>
      <c r="R602" s="101" t="str">
        <f t="shared" si="43"/>
        <v>Quarterly Fuel Prices_2021_Update</v>
      </c>
    </row>
    <row r="603" spans="1:18" x14ac:dyDescent="0.6">
      <c r="A603" s="90" t="str">
        <f t="shared" si="53"/>
        <v>2027Q2</v>
      </c>
      <c r="B603" s="90">
        <f t="shared" si="51"/>
        <v>2</v>
      </c>
      <c r="C603" s="90">
        <f>'Fuel adder inputs and calcs'!E600</f>
        <v>2027</v>
      </c>
      <c r="D603" s="90">
        <f>'Fuel adder inputs and calcs'!B600</f>
        <v>5</v>
      </c>
      <c r="E603" s="63"/>
      <c r="G603" s="98" t="s">
        <v>25</v>
      </c>
      <c r="H603" s="98" t="s">
        <v>22</v>
      </c>
      <c r="I603" s="99">
        <f ca="1">INDEX($I$115:$I$166,MATCH($A603,$C$115:$C$166,0))+'Fuel adder inputs and calcs'!Q600</f>
        <v>8.9492512750261284</v>
      </c>
      <c r="J603" s="99"/>
      <c r="K603" s="98" t="s">
        <v>23</v>
      </c>
      <c r="L603" s="100">
        <v>1</v>
      </c>
      <c r="M603" s="148">
        <f t="shared" si="52"/>
        <v>46508</v>
      </c>
      <c r="N603" s="147"/>
      <c r="O603" s="98"/>
      <c r="P603" s="94" t="s">
        <v>117</v>
      </c>
      <c r="Q603" s="94"/>
      <c r="R603" s="101" t="str">
        <f t="shared" si="43"/>
        <v>Quarterly Fuel Prices_2021_Update</v>
      </c>
    </row>
    <row r="604" spans="1:18" x14ac:dyDescent="0.6">
      <c r="A604" s="90" t="str">
        <f t="shared" si="53"/>
        <v>2027Q2</v>
      </c>
      <c r="B604" s="90">
        <f t="shared" si="51"/>
        <v>2</v>
      </c>
      <c r="C604" s="90">
        <f>'Fuel adder inputs and calcs'!E601</f>
        <v>2027</v>
      </c>
      <c r="D604" s="90">
        <f>'Fuel adder inputs and calcs'!B601</f>
        <v>6</v>
      </c>
      <c r="E604" s="63"/>
      <c r="G604" s="98" t="s">
        <v>25</v>
      </c>
      <c r="H604" s="98" t="s">
        <v>22</v>
      </c>
      <c r="I604" s="99">
        <f ca="1">INDEX($I$115:$I$166,MATCH($A604,$C$115:$C$166,0))+'Fuel adder inputs and calcs'!Q601</f>
        <v>8.9492512750261284</v>
      </c>
      <c r="J604" s="99"/>
      <c r="K604" s="98" t="s">
        <v>23</v>
      </c>
      <c r="L604" s="100">
        <v>1</v>
      </c>
      <c r="M604" s="148">
        <f t="shared" si="52"/>
        <v>46539</v>
      </c>
      <c r="N604" s="147"/>
      <c r="O604" s="98"/>
      <c r="P604" s="94" t="s">
        <v>117</v>
      </c>
      <c r="Q604" s="94"/>
      <c r="R604" s="101" t="str">
        <f t="shared" si="43"/>
        <v>Quarterly Fuel Prices_2021_Update</v>
      </c>
    </row>
    <row r="605" spans="1:18" x14ac:dyDescent="0.6">
      <c r="A605" s="90" t="str">
        <f t="shared" si="53"/>
        <v>2027Q3</v>
      </c>
      <c r="B605" s="90">
        <f t="shared" si="51"/>
        <v>3</v>
      </c>
      <c r="C605" s="90">
        <f>'Fuel adder inputs and calcs'!E602</f>
        <v>2027</v>
      </c>
      <c r="D605" s="90">
        <f>'Fuel adder inputs and calcs'!B602</f>
        <v>7</v>
      </c>
      <c r="E605" s="63"/>
      <c r="G605" s="98" t="s">
        <v>25</v>
      </c>
      <c r="H605" s="98" t="s">
        <v>22</v>
      </c>
      <c r="I605" s="99">
        <f ca="1">INDEX($I$115:$I$166,MATCH($A605,$C$115:$C$166,0))+'Fuel adder inputs and calcs'!Q602</f>
        <v>8.6719120090580386</v>
      </c>
      <c r="J605" s="99"/>
      <c r="K605" s="98" t="s">
        <v>23</v>
      </c>
      <c r="L605" s="100">
        <v>1</v>
      </c>
      <c r="M605" s="148">
        <f t="shared" si="52"/>
        <v>46569</v>
      </c>
      <c r="N605" s="147"/>
      <c r="O605" s="98"/>
      <c r="P605" s="94" t="s">
        <v>117</v>
      </c>
      <c r="Q605" s="94"/>
      <c r="R605" s="101" t="str">
        <f t="shared" si="43"/>
        <v>Quarterly Fuel Prices_2021_Update</v>
      </c>
    </row>
    <row r="606" spans="1:18" x14ac:dyDescent="0.6">
      <c r="A606" s="90" t="str">
        <f t="shared" si="53"/>
        <v>2027Q3</v>
      </c>
      <c r="B606" s="90">
        <f t="shared" si="51"/>
        <v>3</v>
      </c>
      <c r="C606" s="90">
        <f>'Fuel adder inputs and calcs'!E603</f>
        <v>2027</v>
      </c>
      <c r="D606" s="90">
        <f>'Fuel adder inputs and calcs'!B603</f>
        <v>8</v>
      </c>
      <c r="E606" s="63"/>
      <c r="G606" s="98" t="s">
        <v>25</v>
      </c>
      <c r="H606" s="98" t="s">
        <v>22</v>
      </c>
      <c r="I606" s="99">
        <f ca="1">INDEX($I$115:$I$166,MATCH($A606,$C$115:$C$166,0))+'Fuel adder inputs and calcs'!Q603</f>
        <v>8.6719120090580386</v>
      </c>
      <c r="J606" s="99"/>
      <c r="K606" s="98" t="s">
        <v>23</v>
      </c>
      <c r="L606" s="100">
        <v>1</v>
      </c>
      <c r="M606" s="148">
        <f t="shared" si="52"/>
        <v>46600</v>
      </c>
      <c r="N606" s="147"/>
      <c r="O606" s="98"/>
      <c r="P606" s="94" t="s">
        <v>117</v>
      </c>
      <c r="Q606" s="94"/>
      <c r="R606" s="101" t="str">
        <f t="shared" si="43"/>
        <v>Quarterly Fuel Prices_2021_Update</v>
      </c>
    </row>
    <row r="607" spans="1:18" x14ac:dyDescent="0.6">
      <c r="A607" s="90" t="str">
        <f t="shared" si="53"/>
        <v>2027Q3</v>
      </c>
      <c r="B607" s="90">
        <f t="shared" si="51"/>
        <v>3</v>
      </c>
      <c r="C607" s="90">
        <f>'Fuel adder inputs and calcs'!E604</f>
        <v>2027</v>
      </c>
      <c r="D607" s="90">
        <f>'Fuel adder inputs and calcs'!B604</f>
        <v>9</v>
      </c>
      <c r="E607" s="63"/>
      <c r="G607" s="98" t="s">
        <v>25</v>
      </c>
      <c r="H607" s="98" t="s">
        <v>22</v>
      </c>
      <c r="I607" s="99">
        <f ca="1">INDEX($I$115:$I$166,MATCH($A607,$C$115:$C$166,0))+'Fuel adder inputs and calcs'!Q604</f>
        <v>8.6719120090580386</v>
      </c>
      <c r="J607" s="99"/>
      <c r="K607" s="98" t="s">
        <v>23</v>
      </c>
      <c r="L607" s="100">
        <v>1</v>
      </c>
      <c r="M607" s="148">
        <f t="shared" si="52"/>
        <v>46631</v>
      </c>
      <c r="N607" s="147"/>
      <c r="O607" s="98"/>
      <c r="P607" s="94" t="s">
        <v>117</v>
      </c>
      <c r="Q607" s="94"/>
      <c r="R607" s="101" t="str">
        <f t="shared" si="43"/>
        <v>Quarterly Fuel Prices_2021_Update</v>
      </c>
    </row>
    <row r="608" spans="1:18" x14ac:dyDescent="0.6">
      <c r="A608" s="90" t="str">
        <f t="shared" si="53"/>
        <v>2027Q4</v>
      </c>
      <c r="B608" s="90">
        <f t="shared" ref="B608:B634" si="54">IF(D608&lt;=3,1,IF(D608&lt;=6,2,IF(D608&lt;=9,3,4)))</f>
        <v>4</v>
      </c>
      <c r="C608" s="90">
        <f>'Fuel adder inputs and calcs'!E605</f>
        <v>2027</v>
      </c>
      <c r="D608" s="90">
        <f>'Fuel adder inputs and calcs'!B605</f>
        <v>10</v>
      </c>
      <c r="E608" s="63"/>
      <c r="G608" s="98" t="s">
        <v>25</v>
      </c>
      <c r="H608" s="98" t="s">
        <v>22</v>
      </c>
      <c r="I608" s="99">
        <f ca="1">INDEX($I$115:$I$166,MATCH($A608,$C$115:$C$166,0))+'Fuel adder inputs and calcs'!Q605</f>
        <v>11.062684768220816</v>
      </c>
      <c r="J608" s="99"/>
      <c r="K608" s="98" t="s">
        <v>23</v>
      </c>
      <c r="L608" s="100">
        <v>1</v>
      </c>
      <c r="M608" s="148">
        <f t="shared" ref="M608:M634" si="55">DATE(C608,D608,1)</f>
        <v>46661</v>
      </c>
      <c r="N608" s="147"/>
      <c r="O608" s="98"/>
      <c r="P608" s="94" t="s">
        <v>117</v>
      </c>
      <c r="Q608" s="94"/>
      <c r="R608" s="101" t="str">
        <f t="shared" si="43"/>
        <v>Quarterly Fuel Prices_2021_Update</v>
      </c>
    </row>
    <row r="609" spans="1:18" x14ac:dyDescent="0.6">
      <c r="A609" s="90" t="str">
        <f t="shared" si="53"/>
        <v>2027Q4</v>
      </c>
      <c r="B609" s="90">
        <f t="shared" si="54"/>
        <v>4</v>
      </c>
      <c r="C609" s="90">
        <f>'Fuel adder inputs and calcs'!E606</f>
        <v>2027</v>
      </c>
      <c r="D609" s="90">
        <f>'Fuel adder inputs and calcs'!B606</f>
        <v>11</v>
      </c>
      <c r="E609" s="63"/>
      <c r="G609" s="98" t="s">
        <v>25</v>
      </c>
      <c r="H609" s="98" t="s">
        <v>22</v>
      </c>
      <c r="I609" s="99">
        <f ca="1">INDEX($I$115:$I$166,MATCH($A609,$C$115:$C$166,0))+'Fuel adder inputs and calcs'!Q606</f>
        <v>11.062684768220816</v>
      </c>
      <c r="J609" s="99"/>
      <c r="K609" s="98" t="s">
        <v>23</v>
      </c>
      <c r="L609" s="100">
        <v>1</v>
      </c>
      <c r="M609" s="148">
        <f t="shared" si="55"/>
        <v>46692</v>
      </c>
      <c r="N609" s="147"/>
      <c r="O609" s="98"/>
      <c r="P609" s="94" t="s">
        <v>117</v>
      </c>
      <c r="Q609" s="94"/>
      <c r="R609" s="101" t="str">
        <f t="shared" si="43"/>
        <v>Quarterly Fuel Prices_2021_Update</v>
      </c>
    </row>
    <row r="610" spans="1:18" x14ac:dyDescent="0.6">
      <c r="A610" s="90" t="str">
        <f t="shared" si="53"/>
        <v>2027Q4</v>
      </c>
      <c r="B610" s="90">
        <f t="shared" si="54"/>
        <v>4</v>
      </c>
      <c r="C610" s="90">
        <f>'Fuel adder inputs and calcs'!E607</f>
        <v>2027</v>
      </c>
      <c r="D610" s="90">
        <f>'Fuel adder inputs and calcs'!B607</f>
        <v>12</v>
      </c>
      <c r="E610" s="63"/>
      <c r="G610" s="98" t="s">
        <v>25</v>
      </c>
      <c r="H610" s="98" t="s">
        <v>22</v>
      </c>
      <c r="I610" s="99">
        <f ca="1">INDEX($I$115:$I$166,MATCH($A610,$C$115:$C$166,0))+'Fuel adder inputs and calcs'!Q607</f>
        <v>12.241561392790508</v>
      </c>
      <c r="J610" s="99"/>
      <c r="K610" s="98" t="s">
        <v>23</v>
      </c>
      <c r="L610" s="100">
        <v>1</v>
      </c>
      <c r="M610" s="148">
        <f t="shared" si="55"/>
        <v>46722</v>
      </c>
      <c r="N610" s="147"/>
      <c r="O610" s="98"/>
      <c r="P610" s="94" t="s">
        <v>117</v>
      </c>
      <c r="Q610" s="94"/>
      <c r="R610" s="101" t="str">
        <f t="shared" si="43"/>
        <v>Quarterly Fuel Prices_2021_Update</v>
      </c>
    </row>
    <row r="611" spans="1:18" x14ac:dyDescent="0.6">
      <c r="A611" s="90" t="str">
        <f t="shared" si="53"/>
        <v>2028Q1</v>
      </c>
      <c r="B611" s="90">
        <f t="shared" si="54"/>
        <v>1</v>
      </c>
      <c r="C611" s="90">
        <f>'Fuel adder inputs and calcs'!E608</f>
        <v>2028</v>
      </c>
      <c r="D611" s="90">
        <f>'Fuel adder inputs and calcs'!B608</f>
        <v>1</v>
      </c>
      <c r="E611" s="63"/>
      <c r="G611" s="98" t="s">
        <v>25</v>
      </c>
      <c r="H611" s="98" t="s">
        <v>22</v>
      </c>
      <c r="I611" s="99">
        <f ca="1">INDEX($I$115:$I$166,MATCH($A611,$C$115:$C$166,0))+'Fuel adder inputs and calcs'!Q608</f>
        <v>19.083207747128991</v>
      </c>
      <c r="J611" s="99"/>
      <c r="K611" s="98" t="s">
        <v>23</v>
      </c>
      <c r="L611" s="100">
        <v>1</v>
      </c>
      <c r="M611" s="148">
        <f t="shared" si="55"/>
        <v>46753</v>
      </c>
      <c r="N611" s="147"/>
      <c r="O611" s="98"/>
      <c r="P611" s="94" t="s">
        <v>117</v>
      </c>
      <c r="Q611" s="94"/>
      <c r="R611" s="101" t="str">
        <f t="shared" si="43"/>
        <v>Quarterly Fuel Prices_2021_Update</v>
      </c>
    </row>
    <row r="612" spans="1:18" x14ac:dyDescent="0.6">
      <c r="A612" s="90" t="str">
        <f t="shared" si="53"/>
        <v>2028Q1</v>
      </c>
      <c r="B612" s="90">
        <f t="shared" si="54"/>
        <v>1</v>
      </c>
      <c r="C612" s="90">
        <f>'Fuel adder inputs and calcs'!E609</f>
        <v>2028</v>
      </c>
      <c r="D612" s="90">
        <f>'Fuel adder inputs and calcs'!B609</f>
        <v>2</v>
      </c>
      <c r="E612" s="63"/>
      <c r="G612" s="98" t="s">
        <v>25</v>
      </c>
      <c r="H612" s="98" t="s">
        <v>22</v>
      </c>
      <c r="I612" s="99">
        <f ca="1">INDEX($I$115:$I$166,MATCH($A612,$C$115:$C$166,0))+'Fuel adder inputs and calcs'!Q609</f>
        <v>19.756852208808066</v>
      </c>
      <c r="J612" s="99"/>
      <c r="K612" s="98" t="s">
        <v>23</v>
      </c>
      <c r="L612" s="100">
        <v>1</v>
      </c>
      <c r="M612" s="148">
        <f t="shared" si="55"/>
        <v>46784</v>
      </c>
      <c r="N612" s="147"/>
      <c r="O612" s="98"/>
      <c r="P612" s="94" t="s">
        <v>117</v>
      </c>
      <c r="Q612" s="94"/>
      <c r="R612" s="101" t="str">
        <f t="shared" si="43"/>
        <v>Quarterly Fuel Prices_2021_Update</v>
      </c>
    </row>
    <row r="613" spans="1:18" x14ac:dyDescent="0.6">
      <c r="A613" s="90" t="str">
        <f t="shared" si="53"/>
        <v>2028Q1</v>
      </c>
      <c r="B613" s="90">
        <f t="shared" si="54"/>
        <v>1</v>
      </c>
      <c r="C613" s="90">
        <f>'Fuel adder inputs and calcs'!E610</f>
        <v>2028</v>
      </c>
      <c r="D613" s="90">
        <f>'Fuel adder inputs and calcs'!B610</f>
        <v>3</v>
      </c>
      <c r="E613" s="63"/>
      <c r="G613" s="98" t="s">
        <v>25</v>
      </c>
      <c r="H613" s="98" t="s">
        <v>22</v>
      </c>
      <c r="I613" s="99">
        <f ca="1">INDEX($I$115:$I$166,MATCH($A613,$C$115:$C$166,0))+'Fuel adder inputs and calcs'!Q610</f>
        <v>18.409563285449913</v>
      </c>
      <c r="J613" s="99"/>
      <c r="K613" s="98" t="s">
        <v>23</v>
      </c>
      <c r="L613" s="100">
        <v>1</v>
      </c>
      <c r="M613" s="148">
        <f t="shared" si="55"/>
        <v>46813</v>
      </c>
      <c r="N613" s="147"/>
      <c r="O613" s="98"/>
      <c r="P613" s="94" t="s">
        <v>117</v>
      </c>
      <c r="Q613" s="94"/>
      <c r="R613" s="101" t="str">
        <f t="shared" si="43"/>
        <v>Quarterly Fuel Prices_2021_Update</v>
      </c>
    </row>
    <row r="614" spans="1:18" x14ac:dyDescent="0.6">
      <c r="A614" s="90" t="str">
        <f t="shared" si="53"/>
        <v>2028Q2</v>
      </c>
      <c r="B614" s="90">
        <f t="shared" si="54"/>
        <v>2</v>
      </c>
      <c r="C614" s="90">
        <f>'Fuel adder inputs and calcs'!E611</f>
        <v>2028</v>
      </c>
      <c r="D614" s="90">
        <f>'Fuel adder inputs and calcs'!B611</f>
        <v>4</v>
      </c>
      <c r="E614" s="63"/>
      <c r="G614" s="98" t="s">
        <v>25</v>
      </c>
      <c r="H614" s="98" t="s">
        <v>22</v>
      </c>
      <c r="I614" s="99">
        <f ca="1">INDEX($I$115:$I$166,MATCH($A614,$C$115:$C$166,0))+'Fuel adder inputs and calcs'!Q611</f>
        <v>10.35043317536104</v>
      </c>
      <c r="J614" s="99"/>
      <c r="K614" s="98" t="s">
        <v>23</v>
      </c>
      <c r="L614" s="100">
        <v>1</v>
      </c>
      <c r="M614" s="148">
        <f t="shared" si="55"/>
        <v>46844</v>
      </c>
      <c r="N614" s="147"/>
      <c r="O614" s="98"/>
      <c r="P614" s="94" t="s">
        <v>117</v>
      </c>
      <c r="Q614" s="94"/>
      <c r="R614" s="101" t="str">
        <f t="shared" si="43"/>
        <v>Quarterly Fuel Prices_2021_Update</v>
      </c>
    </row>
    <row r="615" spans="1:18" x14ac:dyDescent="0.6">
      <c r="A615" s="90" t="str">
        <f t="shared" si="53"/>
        <v>2028Q2</v>
      </c>
      <c r="B615" s="90">
        <f t="shared" si="54"/>
        <v>2</v>
      </c>
      <c r="C615" s="90">
        <f>'Fuel adder inputs and calcs'!E612</f>
        <v>2028</v>
      </c>
      <c r="D615" s="90">
        <f>'Fuel adder inputs and calcs'!B612</f>
        <v>5</v>
      </c>
      <c r="E615" s="63"/>
      <c r="G615" s="98" t="s">
        <v>25</v>
      </c>
      <c r="H615" s="98" t="s">
        <v>22</v>
      </c>
      <c r="I615" s="99">
        <f ca="1">INDEX($I$115:$I$166,MATCH($A615,$C$115:$C$166,0))+'Fuel adder inputs and calcs'!Q612</f>
        <v>8.9492512750261284</v>
      </c>
      <c r="J615" s="99"/>
      <c r="K615" s="98" t="s">
        <v>23</v>
      </c>
      <c r="L615" s="100">
        <v>1</v>
      </c>
      <c r="M615" s="148">
        <f t="shared" si="55"/>
        <v>46874</v>
      </c>
      <c r="N615" s="147"/>
      <c r="O615" s="98"/>
      <c r="P615" s="94" t="s">
        <v>117</v>
      </c>
      <c r="Q615" s="94"/>
      <c r="R615" s="101" t="str">
        <f t="shared" si="43"/>
        <v>Quarterly Fuel Prices_2021_Update</v>
      </c>
    </row>
    <row r="616" spans="1:18" x14ac:dyDescent="0.6">
      <c r="A616" s="90" t="str">
        <f t="shared" si="53"/>
        <v>2028Q2</v>
      </c>
      <c r="B616" s="90">
        <f t="shared" si="54"/>
        <v>2</v>
      </c>
      <c r="C616" s="90">
        <f>'Fuel adder inputs and calcs'!E613</f>
        <v>2028</v>
      </c>
      <c r="D616" s="90">
        <f>'Fuel adder inputs and calcs'!B613</f>
        <v>6</v>
      </c>
      <c r="E616" s="63"/>
      <c r="G616" s="98" t="s">
        <v>25</v>
      </c>
      <c r="H616" s="98" t="s">
        <v>22</v>
      </c>
      <c r="I616" s="99">
        <f ca="1">INDEX($I$115:$I$166,MATCH($A616,$C$115:$C$166,0))+'Fuel adder inputs and calcs'!Q613</f>
        <v>8.9492512750261284</v>
      </c>
      <c r="J616" s="99"/>
      <c r="K616" s="98" t="s">
        <v>23</v>
      </c>
      <c r="L616" s="100">
        <v>1</v>
      </c>
      <c r="M616" s="148">
        <f t="shared" si="55"/>
        <v>46905</v>
      </c>
      <c r="N616" s="147"/>
      <c r="O616" s="98"/>
      <c r="P616" s="94" t="s">
        <v>117</v>
      </c>
      <c r="Q616" s="94"/>
      <c r="R616" s="101" t="str">
        <f t="shared" si="43"/>
        <v>Quarterly Fuel Prices_2021_Update</v>
      </c>
    </row>
    <row r="617" spans="1:18" x14ac:dyDescent="0.6">
      <c r="A617" s="90" t="str">
        <f t="shared" si="53"/>
        <v>2028Q3</v>
      </c>
      <c r="B617" s="90">
        <f t="shared" si="54"/>
        <v>3</v>
      </c>
      <c r="C617" s="90">
        <f>'Fuel adder inputs and calcs'!E614</f>
        <v>2028</v>
      </c>
      <c r="D617" s="90">
        <f>'Fuel adder inputs and calcs'!B614</f>
        <v>7</v>
      </c>
      <c r="E617" s="63"/>
      <c r="G617" s="98" t="s">
        <v>25</v>
      </c>
      <c r="H617" s="98" t="s">
        <v>22</v>
      </c>
      <c r="I617" s="99">
        <f ca="1">INDEX($I$115:$I$166,MATCH($A617,$C$115:$C$166,0))+'Fuel adder inputs and calcs'!Q614</f>
        <v>8.6719120090580386</v>
      </c>
      <c r="J617" s="99"/>
      <c r="K617" s="98" t="s">
        <v>23</v>
      </c>
      <c r="L617" s="100">
        <v>1</v>
      </c>
      <c r="M617" s="148">
        <f t="shared" si="55"/>
        <v>46935</v>
      </c>
      <c r="N617" s="147"/>
      <c r="O617" s="98"/>
      <c r="P617" s="94" t="s">
        <v>117</v>
      </c>
      <c r="Q617" s="94"/>
      <c r="R617" s="101" t="str">
        <f t="shared" si="43"/>
        <v>Quarterly Fuel Prices_2021_Update</v>
      </c>
    </row>
    <row r="618" spans="1:18" x14ac:dyDescent="0.6">
      <c r="A618" s="90" t="str">
        <f t="shared" si="53"/>
        <v>2028Q3</v>
      </c>
      <c r="B618" s="90">
        <f t="shared" si="54"/>
        <v>3</v>
      </c>
      <c r="C618" s="90">
        <f>'Fuel adder inputs and calcs'!E615</f>
        <v>2028</v>
      </c>
      <c r="D618" s="90">
        <f>'Fuel adder inputs and calcs'!B615</f>
        <v>8</v>
      </c>
      <c r="E618" s="63"/>
      <c r="G618" s="98" t="s">
        <v>25</v>
      </c>
      <c r="H618" s="98" t="s">
        <v>22</v>
      </c>
      <c r="I618" s="99">
        <f ca="1">INDEX($I$115:$I$166,MATCH($A618,$C$115:$C$166,0))+'Fuel adder inputs and calcs'!Q615</f>
        <v>8.6719120090580386</v>
      </c>
      <c r="J618" s="99"/>
      <c r="K618" s="98" t="s">
        <v>23</v>
      </c>
      <c r="L618" s="100">
        <v>1</v>
      </c>
      <c r="M618" s="148">
        <f t="shared" si="55"/>
        <v>46966</v>
      </c>
      <c r="N618" s="147"/>
      <c r="O618" s="98"/>
      <c r="P618" s="94" t="s">
        <v>117</v>
      </c>
      <c r="Q618" s="94"/>
      <c r="R618" s="101" t="str">
        <f t="shared" si="43"/>
        <v>Quarterly Fuel Prices_2021_Update</v>
      </c>
    </row>
    <row r="619" spans="1:18" x14ac:dyDescent="0.6">
      <c r="A619" s="90" t="str">
        <f t="shared" si="53"/>
        <v>2028Q3</v>
      </c>
      <c r="B619" s="90">
        <f t="shared" si="54"/>
        <v>3</v>
      </c>
      <c r="C619" s="90">
        <f>'Fuel adder inputs and calcs'!E616</f>
        <v>2028</v>
      </c>
      <c r="D619" s="90">
        <f>'Fuel adder inputs and calcs'!B616</f>
        <v>9</v>
      </c>
      <c r="E619" s="63"/>
      <c r="G619" s="98" t="s">
        <v>25</v>
      </c>
      <c r="H619" s="98" t="s">
        <v>22</v>
      </c>
      <c r="I619" s="99">
        <f ca="1">INDEX($I$115:$I$166,MATCH($A619,$C$115:$C$166,0))+'Fuel adder inputs and calcs'!Q616</f>
        <v>8.6719120090580386</v>
      </c>
      <c r="J619" s="99"/>
      <c r="K619" s="98" t="s">
        <v>23</v>
      </c>
      <c r="L619" s="100">
        <v>1</v>
      </c>
      <c r="M619" s="148">
        <f t="shared" si="55"/>
        <v>46997</v>
      </c>
      <c r="N619" s="147"/>
      <c r="O619" s="98"/>
      <c r="P619" s="94" t="s">
        <v>117</v>
      </c>
      <c r="Q619" s="94"/>
      <c r="R619" s="101" t="str">
        <f t="shared" si="43"/>
        <v>Quarterly Fuel Prices_2021_Update</v>
      </c>
    </row>
    <row r="620" spans="1:18" x14ac:dyDescent="0.6">
      <c r="A620" s="90" t="str">
        <f t="shared" si="53"/>
        <v>2028Q4</v>
      </c>
      <c r="B620" s="90">
        <f t="shared" si="54"/>
        <v>4</v>
      </c>
      <c r="C620" s="90">
        <f>'Fuel adder inputs and calcs'!E617</f>
        <v>2028</v>
      </c>
      <c r="D620" s="90">
        <f>'Fuel adder inputs and calcs'!B617</f>
        <v>10</v>
      </c>
      <c r="E620" s="63"/>
      <c r="G620" s="98" t="s">
        <v>25</v>
      </c>
      <c r="H620" s="98" t="s">
        <v>22</v>
      </c>
      <c r="I620" s="99">
        <f ca="1">INDEX($I$115:$I$166,MATCH($A620,$C$115:$C$166,0))+'Fuel adder inputs and calcs'!Q617</f>
        <v>11.062684768220816</v>
      </c>
      <c r="J620" s="99"/>
      <c r="K620" s="98" t="s">
        <v>23</v>
      </c>
      <c r="L620" s="100">
        <v>1</v>
      </c>
      <c r="M620" s="148">
        <f t="shared" si="55"/>
        <v>47027</v>
      </c>
      <c r="N620" s="147"/>
      <c r="O620" s="98"/>
      <c r="P620" s="94" t="s">
        <v>117</v>
      </c>
      <c r="Q620" s="94"/>
      <c r="R620" s="101" t="str">
        <f t="shared" si="43"/>
        <v>Quarterly Fuel Prices_2021_Update</v>
      </c>
    </row>
    <row r="621" spans="1:18" x14ac:dyDescent="0.6">
      <c r="A621" s="90" t="str">
        <f t="shared" si="53"/>
        <v>2028Q4</v>
      </c>
      <c r="B621" s="90">
        <f t="shared" si="54"/>
        <v>4</v>
      </c>
      <c r="C621" s="90">
        <f>'Fuel adder inputs and calcs'!E618</f>
        <v>2028</v>
      </c>
      <c r="D621" s="90">
        <f>'Fuel adder inputs and calcs'!B618</f>
        <v>11</v>
      </c>
      <c r="E621" s="63"/>
      <c r="G621" s="98" t="s">
        <v>25</v>
      </c>
      <c r="H621" s="98" t="s">
        <v>22</v>
      </c>
      <c r="I621" s="99">
        <f ca="1">INDEX($I$115:$I$166,MATCH($A621,$C$115:$C$166,0))+'Fuel adder inputs and calcs'!Q618</f>
        <v>11.062684768220816</v>
      </c>
      <c r="J621" s="99"/>
      <c r="K621" s="98" t="s">
        <v>23</v>
      </c>
      <c r="L621" s="100">
        <v>1</v>
      </c>
      <c r="M621" s="148">
        <f t="shared" si="55"/>
        <v>47058</v>
      </c>
      <c r="N621" s="147"/>
      <c r="O621" s="98"/>
      <c r="P621" s="94" t="s">
        <v>117</v>
      </c>
      <c r="Q621" s="94"/>
      <c r="R621" s="101" t="str">
        <f t="shared" si="43"/>
        <v>Quarterly Fuel Prices_2021_Update</v>
      </c>
    </row>
    <row r="622" spans="1:18" x14ac:dyDescent="0.6">
      <c r="A622" s="90" t="str">
        <f t="shared" si="53"/>
        <v>2028Q4</v>
      </c>
      <c r="B622" s="90">
        <f t="shared" si="54"/>
        <v>4</v>
      </c>
      <c r="C622" s="90">
        <f>'Fuel adder inputs and calcs'!E619</f>
        <v>2028</v>
      </c>
      <c r="D622" s="90">
        <f>'Fuel adder inputs and calcs'!B619</f>
        <v>12</v>
      </c>
      <c r="E622" s="63"/>
      <c r="G622" s="98" t="s">
        <v>25</v>
      </c>
      <c r="H622" s="98" t="s">
        <v>22</v>
      </c>
      <c r="I622" s="99">
        <f ca="1">INDEX($I$115:$I$166,MATCH($A622,$C$115:$C$166,0))+'Fuel adder inputs and calcs'!Q619</f>
        <v>12.241561392790508</v>
      </c>
      <c r="J622" s="99"/>
      <c r="K622" s="98" t="s">
        <v>23</v>
      </c>
      <c r="L622" s="100">
        <v>1</v>
      </c>
      <c r="M622" s="148">
        <f t="shared" si="55"/>
        <v>47088</v>
      </c>
      <c r="N622" s="147"/>
      <c r="O622" s="98"/>
      <c r="P622" s="94" t="s">
        <v>117</v>
      </c>
      <c r="Q622" s="94"/>
      <c r="R622" s="101" t="str">
        <f t="shared" si="43"/>
        <v>Quarterly Fuel Prices_2021_Update</v>
      </c>
    </row>
    <row r="623" spans="1:18" x14ac:dyDescent="0.6">
      <c r="A623" s="90" t="str">
        <f t="shared" si="53"/>
        <v>2029Q1</v>
      </c>
      <c r="B623" s="90">
        <f t="shared" si="54"/>
        <v>1</v>
      </c>
      <c r="C623" s="90">
        <f>'Fuel adder inputs and calcs'!E620</f>
        <v>2029</v>
      </c>
      <c r="D623" s="90">
        <f>'Fuel adder inputs and calcs'!B620</f>
        <v>1</v>
      </c>
      <c r="E623" s="63"/>
      <c r="G623" s="98" t="s">
        <v>25</v>
      </c>
      <c r="H623" s="98" t="s">
        <v>22</v>
      </c>
      <c r="I623" s="99">
        <f ca="1">INDEX($I$115:$I$166,MATCH($A623,$C$115:$C$166,0))+'Fuel adder inputs and calcs'!Q620</f>
        <v>19.083207747128991</v>
      </c>
      <c r="J623" s="99"/>
      <c r="K623" s="98" t="s">
        <v>23</v>
      </c>
      <c r="L623" s="100">
        <v>1</v>
      </c>
      <c r="M623" s="148">
        <f t="shared" si="55"/>
        <v>47119</v>
      </c>
      <c r="N623" s="147"/>
      <c r="O623" s="98"/>
      <c r="P623" s="94" t="s">
        <v>117</v>
      </c>
      <c r="Q623" s="94"/>
      <c r="R623" s="101" t="str">
        <f t="shared" si="43"/>
        <v>Quarterly Fuel Prices_2021_Update</v>
      </c>
    </row>
    <row r="624" spans="1:18" x14ac:dyDescent="0.6">
      <c r="A624" s="90" t="str">
        <f t="shared" si="53"/>
        <v>2029Q1</v>
      </c>
      <c r="B624" s="90">
        <f t="shared" si="54"/>
        <v>1</v>
      </c>
      <c r="C624" s="90">
        <f>'Fuel adder inputs and calcs'!E621</f>
        <v>2029</v>
      </c>
      <c r="D624" s="90">
        <f>'Fuel adder inputs and calcs'!B621</f>
        <v>2</v>
      </c>
      <c r="E624" s="63"/>
      <c r="G624" s="98" t="s">
        <v>25</v>
      </c>
      <c r="H624" s="98" t="s">
        <v>22</v>
      </c>
      <c r="I624" s="99">
        <f ca="1">INDEX($I$115:$I$166,MATCH($A624,$C$115:$C$166,0))+'Fuel adder inputs and calcs'!Q621</f>
        <v>19.756852208808066</v>
      </c>
      <c r="J624" s="99"/>
      <c r="K624" s="98" t="s">
        <v>23</v>
      </c>
      <c r="L624" s="100">
        <v>1</v>
      </c>
      <c r="M624" s="148">
        <f t="shared" si="55"/>
        <v>47150</v>
      </c>
      <c r="N624" s="147"/>
      <c r="O624" s="98"/>
      <c r="P624" s="94" t="s">
        <v>117</v>
      </c>
      <c r="Q624" s="94"/>
      <c r="R624" s="101" t="str">
        <f t="shared" si="43"/>
        <v>Quarterly Fuel Prices_2021_Update</v>
      </c>
    </row>
    <row r="625" spans="1:18" x14ac:dyDescent="0.6">
      <c r="A625" s="90" t="str">
        <f t="shared" si="53"/>
        <v>2029Q1</v>
      </c>
      <c r="B625" s="90">
        <f t="shared" si="54"/>
        <v>1</v>
      </c>
      <c r="C625" s="90">
        <f>'Fuel adder inputs and calcs'!E622</f>
        <v>2029</v>
      </c>
      <c r="D625" s="90">
        <f>'Fuel adder inputs and calcs'!B622</f>
        <v>3</v>
      </c>
      <c r="E625" s="63"/>
      <c r="G625" s="98" t="s">
        <v>25</v>
      </c>
      <c r="H625" s="98" t="s">
        <v>22</v>
      </c>
      <c r="I625" s="99">
        <f ca="1">INDEX($I$115:$I$166,MATCH($A625,$C$115:$C$166,0))+'Fuel adder inputs and calcs'!Q622</f>
        <v>18.409563285449913</v>
      </c>
      <c r="J625" s="99"/>
      <c r="K625" s="98" t="s">
        <v>23</v>
      </c>
      <c r="L625" s="100">
        <v>1</v>
      </c>
      <c r="M625" s="148">
        <f t="shared" si="55"/>
        <v>47178</v>
      </c>
      <c r="N625" s="147"/>
      <c r="O625" s="98"/>
      <c r="P625" s="94" t="s">
        <v>117</v>
      </c>
      <c r="Q625" s="94"/>
      <c r="R625" s="101" t="str">
        <f t="shared" si="43"/>
        <v>Quarterly Fuel Prices_2021_Update</v>
      </c>
    </row>
    <row r="626" spans="1:18" x14ac:dyDescent="0.6">
      <c r="A626" s="90" t="str">
        <f t="shared" si="53"/>
        <v>2029Q2</v>
      </c>
      <c r="B626" s="90">
        <f t="shared" si="54"/>
        <v>2</v>
      </c>
      <c r="C626" s="90">
        <f>'Fuel adder inputs and calcs'!E623</f>
        <v>2029</v>
      </c>
      <c r="D626" s="90">
        <f>'Fuel adder inputs and calcs'!B623</f>
        <v>4</v>
      </c>
      <c r="E626" s="63"/>
      <c r="G626" s="98" t="s">
        <v>25</v>
      </c>
      <c r="H626" s="98" t="s">
        <v>22</v>
      </c>
      <c r="I626" s="99">
        <f ca="1">INDEX($I$115:$I$166,MATCH($A626,$C$115:$C$166,0))+'Fuel adder inputs and calcs'!Q623</f>
        <v>10.35043317536104</v>
      </c>
      <c r="J626" s="99"/>
      <c r="K626" s="98" t="s">
        <v>23</v>
      </c>
      <c r="L626" s="100">
        <v>1</v>
      </c>
      <c r="M626" s="148">
        <f t="shared" si="55"/>
        <v>47209</v>
      </c>
      <c r="N626" s="147"/>
      <c r="O626" s="98"/>
      <c r="P626" s="94" t="s">
        <v>117</v>
      </c>
      <c r="Q626" s="94"/>
      <c r="R626" s="101" t="str">
        <f t="shared" si="43"/>
        <v>Quarterly Fuel Prices_2021_Update</v>
      </c>
    </row>
    <row r="627" spans="1:18" x14ac:dyDescent="0.6">
      <c r="A627" s="90" t="str">
        <f t="shared" si="53"/>
        <v>2029Q2</v>
      </c>
      <c r="B627" s="90">
        <f t="shared" si="54"/>
        <v>2</v>
      </c>
      <c r="C627" s="90">
        <f>'Fuel adder inputs and calcs'!E624</f>
        <v>2029</v>
      </c>
      <c r="D627" s="90">
        <f>'Fuel adder inputs and calcs'!B624</f>
        <v>5</v>
      </c>
      <c r="E627" s="63"/>
      <c r="G627" s="98" t="s">
        <v>25</v>
      </c>
      <c r="H627" s="98" t="s">
        <v>22</v>
      </c>
      <c r="I627" s="99">
        <f ca="1">INDEX($I$115:$I$166,MATCH($A627,$C$115:$C$166,0))+'Fuel adder inputs and calcs'!Q624</f>
        <v>8.9492512750261284</v>
      </c>
      <c r="J627" s="99"/>
      <c r="K627" s="98" t="s">
        <v>23</v>
      </c>
      <c r="L627" s="100">
        <v>1</v>
      </c>
      <c r="M627" s="148">
        <f t="shared" si="55"/>
        <v>47239</v>
      </c>
      <c r="N627" s="147"/>
      <c r="O627" s="98"/>
      <c r="P627" s="94" t="s">
        <v>117</v>
      </c>
      <c r="Q627" s="94"/>
      <c r="R627" s="101" t="str">
        <f t="shared" si="43"/>
        <v>Quarterly Fuel Prices_2021_Update</v>
      </c>
    </row>
    <row r="628" spans="1:18" x14ac:dyDescent="0.6">
      <c r="A628" s="90" t="str">
        <f t="shared" si="53"/>
        <v>2029Q2</v>
      </c>
      <c r="B628" s="90">
        <f t="shared" si="54"/>
        <v>2</v>
      </c>
      <c r="C628" s="90">
        <f>'Fuel adder inputs and calcs'!E625</f>
        <v>2029</v>
      </c>
      <c r="D628" s="90">
        <f>'Fuel adder inputs and calcs'!B625</f>
        <v>6</v>
      </c>
      <c r="E628" s="63"/>
      <c r="G628" s="98" t="s">
        <v>25</v>
      </c>
      <c r="H628" s="98" t="s">
        <v>22</v>
      </c>
      <c r="I628" s="99">
        <f ca="1">INDEX($I$115:$I$166,MATCH($A628,$C$115:$C$166,0))+'Fuel adder inputs and calcs'!Q625</f>
        <v>8.9492512750261284</v>
      </c>
      <c r="J628" s="99"/>
      <c r="K628" s="98" t="s">
        <v>23</v>
      </c>
      <c r="L628" s="100">
        <v>1</v>
      </c>
      <c r="M628" s="148">
        <f t="shared" si="55"/>
        <v>47270</v>
      </c>
      <c r="N628" s="147"/>
      <c r="O628" s="98"/>
      <c r="P628" s="94" t="s">
        <v>117</v>
      </c>
      <c r="Q628" s="94"/>
      <c r="R628" s="101" t="str">
        <f t="shared" si="43"/>
        <v>Quarterly Fuel Prices_2021_Update</v>
      </c>
    </row>
    <row r="629" spans="1:18" x14ac:dyDescent="0.6">
      <c r="A629" s="90" t="str">
        <f t="shared" si="53"/>
        <v>2029Q3</v>
      </c>
      <c r="B629" s="90">
        <f t="shared" si="54"/>
        <v>3</v>
      </c>
      <c r="C629" s="90">
        <f>'Fuel adder inputs and calcs'!E626</f>
        <v>2029</v>
      </c>
      <c r="D629" s="90">
        <f>'Fuel adder inputs and calcs'!B626</f>
        <v>7</v>
      </c>
      <c r="E629" s="63"/>
      <c r="G629" s="98" t="s">
        <v>25</v>
      </c>
      <c r="H629" s="98" t="s">
        <v>22</v>
      </c>
      <c r="I629" s="99">
        <f ca="1">INDEX($I$115:$I$166,MATCH($A629,$C$115:$C$166,0))+'Fuel adder inputs and calcs'!Q626</f>
        <v>8.6719120090580386</v>
      </c>
      <c r="J629" s="99"/>
      <c r="K629" s="98" t="s">
        <v>23</v>
      </c>
      <c r="L629" s="100">
        <v>1</v>
      </c>
      <c r="M629" s="148">
        <f t="shared" si="55"/>
        <v>47300</v>
      </c>
      <c r="N629" s="147"/>
      <c r="O629" s="98"/>
      <c r="P629" s="94" t="s">
        <v>117</v>
      </c>
      <c r="Q629" s="94"/>
      <c r="R629" s="101" t="str">
        <f t="shared" si="43"/>
        <v>Quarterly Fuel Prices_2021_Update</v>
      </c>
    </row>
    <row r="630" spans="1:18" x14ac:dyDescent="0.6">
      <c r="A630" s="90" t="str">
        <f t="shared" si="53"/>
        <v>2029Q3</v>
      </c>
      <c r="B630" s="90">
        <f t="shared" si="54"/>
        <v>3</v>
      </c>
      <c r="C630" s="90">
        <f>'Fuel adder inputs and calcs'!E627</f>
        <v>2029</v>
      </c>
      <c r="D630" s="90">
        <f>'Fuel adder inputs and calcs'!B627</f>
        <v>8</v>
      </c>
      <c r="E630" s="63"/>
      <c r="G630" s="98" t="s">
        <v>25</v>
      </c>
      <c r="H630" s="98" t="s">
        <v>22</v>
      </c>
      <c r="I630" s="99">
        <f ca="1">INDEX($I$115:$I$166,MATCH($A630,$C$115:$C$166,0))+'Fuel adder inputs and calcs'!Q627</f>
        <v>8.6719120090580386</v>
      </c>
      <c r="J630" s="99"/>
      <c r="K630" s="98" t="s">
        <v>23</v>
      </c>
      <c r="L630" s="100">
        <v>1</v>
      </c>
      <c r="M630" s="148">
        <f t="shared" si="55"/>
        <v>47331</v>
      </c>
      <c r="N630" s="147"/>
      <c r="O630" s="98"/>
      <c r="P630" s="94" t="s">
        <v>117</v>
      </c>
      <c r="Q630" s="94"/>
      <c r="R630" s="101" t="str">
        <f t="shared" si="43"/>
        <v>Quarterly Fuel Prices_2021_Update</v>
      </c>
    </row>
    <row r="631" spans="1:18" x14ac:dyDescent="0.6">
      <c r="A631" s="90" t="str">
        <f t="shared" si="53"/>
        <v>2029Q3</v>
      </c>
      <c r="B631" s="90">
        <f t="shared" si="54"/>
        <v>3</v>
      </c>
      <c r="C631" s="90">
        <f>'Fuel adder inputs and calcs'!E628</f>
        <v>2029</v>
      </c>
      <c r="D631" s="90">
        <f>'Fuel adder inputs and calcs'!B628</f>
        <v>9</v>
      </c>
      <c r="E631" s="63"/>
      <c r="G631" s="98" t="s">
        <v>25</v>
      </c>
      <c r="H631" s="98" t="s">
        <v>22</v>
      </c>
      <c r="I631" s="99">
        <f ca="1">INDEX($I$115:$I$166,MATCH($A631,$C$115:$C$166,0))+'Fuel adder inputs and calcs'!Q628</f>
        <v>8.6719120090580386</v>
      </c>
      <c r="J631" s="99"/>
      <c r="K631" s="98" t="s">
        <v>23</v>
      </c>
      <c r="L631" s="100">
        <v>1</v>
      </c>
      <c r="M631" s="148">
        <f t="shared" si="55"/>
        <v>47362</v>
      </c>
      <c r="N631" s="147"/>
      <c r="O631" s="98"/>
      <c r="P631" s="94" t="s">
        <v>117</v>
      </c>
      <c r="Q631" s="94"/>
      <c r="R631" s="101" t="str">
        <f t="shared" si="43"/>
        <v>Quarterly Fuel Prices_2021_Update</v>
      </c>
    </row>
    <row r="632" spans="1:18" x14ac:dyDescent="0.6">
      <c r="A632" s="90" t="str">
        <f t="shared" si="53"/>
        <v>2029Q4</v>
      </c>
      <c r="B632" s="90">
        <f t="shared" si="54"/>
        <v>4</v>
      </c>
      <c r="C632" s="90">
        <f>'Fuel adder inputs and calcs'!E629</f>
        <v>2029</v>
      </c>
      <c r="D632" s="90">
        <f>'Fuel adder inputs and calcs'!B629</f>
        <v>10</v>
      </c>
      <c r="E632" s="63"/>
      <c r="G632" s="98" t="s">
        <v>25</v>
      </c>
      <c r="H632" s="98" t="s">
        <v>22</v>
      </c>
      <c r="I632" s="99">
        <f ca="1">INDEX($I$115:$I$166,MATCH($A632,$C$115:$C$166,0))+'Fuel adder inputs and calcs'!Q629</f>
        <v>11.062684768220816</v>
      </c>
      <c r="J632" s="99"/>
      <c r="K632" s="98" t="s">
        <v>23</v>
      </c>
      <c r="L632" s="100">
        <v>1</v>
      </c>
      <c r="M632" s="148">
        <f t="shared" si="55"/>
        <v>47392</v>
      </c>
      <c r="N632" s="147"/>
      <c r="O632" s="98"/>
      <c r="P632" s="94" t="s">
        <v>117</v>
      </c>
      <c r="Q632" s="94"/>
      <c r="R632" s="101" t="str">
        <f t="shared" si="43"/>
        <v>Quarterly Fuel Prices_2021_Update</v>
      </c>
    </row>
    <row r="633" spans="1:18" x14ac:dyDescent="0.6">
      <c r="A633" s="90" t="str">
        <f t="shared" si="53"/>
        <v>2029Q4</v>
      </c>
      <c r="B633" s="90">
        <f t="shared" si="54"/>
        <v>4</v>
      </c>
      <c r="C633" s="90">
        <f>'Fuel adder inputs and calcs'!E630</f>
        <v>2029</v>
      </c>
      <c r="D633" s="90">
        <f>'Fuel adder inputs and calcs'!B630</f>
        <v>11</v>
      </c>
      <c r="E633" s="63"/>
      <c r="G633" s="98" t="s">
        <v>25</v>
      </c>
      <c r="H633" s="98" t="s">
        <v>22</v>
      </c>
      <c r="I633" s="99">
        <f ca="1">INDEX($I$115:$I$166,MATCH($A633,$C$115:$C$166,0))+'Fuel adder inputs and calcs'!Q630</f>
        <v>11.062684768220816</v>
      </c>
      <c r="J633" s="99"/>
      <c r="K633" s="98" t="s">
        <v>23</v>
      </c>
      <c r="L633" s="100">
        <v>1</v>
      </c>
      <c r="M633" s="148">
        <f t="shared" si="55"/>
        <v>47423</v>
      </c>
      <c r="N633" s="147"/>
      <c r="O633" s="98"/>
      <c r="P633" s="94" t="s">
        <v>117</v>
      </c>
      <c r="Q633" s="94"/>
      <c r="R633" s="101" t="str">
        <f t="shared" si="43"/>
        <v>Quarterly Fuel Prices_2021_Update</v>
      </c>
    </row>
    <row r="634" spans="1:18" x14ac:dyDescent="0.6">
      <c r="A634" s="90" t="str">
        <f t="shared" si="53"/>
        <v>2029Q4</v>
      </c>
      <c r="B634" s="90">
        <f t="shared" si="54"/>
        <v>4</v>
      </c>
      <c r="C634" s="90">
        <f>'Fuel adder inputs and calcs'!E631</f>
        <v>2029</v>
      </c>
      <c r="D634" s="90">
        <f>'Fuel adder inputs and calcs'!B631</f>
        <v>12</v>
      </c>
      <c r="E634" s="63"/>
      <c r="G634" s="98" t="s">
        <v>25</v>
      </c>
      <c r="H634" s="98" t="s">
        <v>22</v>
      </c>
      <c r="I634" s="99">
        <f ca="1">INDEX($I$115:$I$166,MATCH($A634,$C$115:$C$166,0))+'Fuel adder inputs and calcs'!Q631</f>
        <v>12.241561392790508</v>
      </c>
      <c r="J634" s="99"/>
      <c r="K634" s="98" t="s">
        <v>23</v>
      </c>
      <c r="L634" s="100">
        <v>1</v>
      </c>
      <c r="M634" s="148">
        <f t="shared" si="55"/>
        <v>47453</v>
      </c>
      <c r="N634" s="147"/>
      <c r="O634" s="98"/>
      <c r="P634" s="94" t="s">
        <v>117</v>
      </c>
      <c r="Q634" s="94"/>
      <c r="R634" s="101" t="str">
        <f t="shared" si="43"/>
        <v>Quarterly Fuel Prices_2021_Update</v>
      </c>
    </row>
    <row r="635" spans="1:18" x14ac:dyDescent="0.6">
      <c r="A635" s="90" t="str">
        <f t="shared" si="53"/>
        <v>2017Q1</v>
      </c>
      <c r="B635" s="90">
        <f>IF(D635&lt;=3,1,IF(D635&lt;=6,2,IF(D635&lt;=9,3,4)))</f>
        <v>1</v>
      </c>
      <c r="C635" s="90">
        <f t="shared" ref="C635:D654" si="56">C479</f>
        <v>2017</v>
      </c>
      <c r="D635" s="90">
        <f t="shared" si="56"/>
        <v>1</v>
      </c>
      <c r="E635" s="162"/>
      <c r="F635" s="7" t="s">
        <v>155</v>
      </c>
      <c r="G635" s="98" t="s">
        <v>151</v>
      </c>
      <c r="H635" s="98" t="s">
        <v>22</v>
      </c>
      <c r="I635" s="99">
        <f ca="1">AVERAGE(INDEX($I$115:$I$166,MATCH($A635,$C$115:$C$166,0)),I479)</f>
        <v>16.870744820343781</v>
      </c>
      <c r="J635" s="99"/>
      <c r="K635" s="98" t="s">
        <v>23</v>
      </c>
      <c r="L635" s="100">
        <v>1</v>
      </c>
      <c r="M635" s="148">
        <f>DATE(C635,D635,1)</f>
        <v>42736</v>
      </c>
      <c r="N635" s="147"/>
      <c r="O635" s="98"/>
      <c r="P635" s="94" t="s">
        <v>117</v>
      </c>
      <c r="Q635" s="94"/>
      <c r="R635" s="101" t="str">
        <f t="shared" ref="R635:R790" si="57">$H$6</f>
        <v>Quarterly Fuel Prices_2021_Update</v>
      </c>
    </row>
    <row r="636" spans="1:18" x14ac:dyDescent="0.6">
      <c r="A636" s="90" t="str">
        <f t="shared" si="53"/>
        <v>2017Q1</v>
      </c>
      <c r="B636" s="90">
        <f t="shared" ref="B636:B699" si="58">IF(D636&lt;=3,1,IF(D636&lt;=6,2,IF(D636&lt;=9,3,4)))</f>
        <v>1</v>
      </c>
      <c r="C636" s="90">
        <f t="shared" si="56"/>
        <v>2017</v>
      </c>
      <c r="D636" s="90">
        <f t="shared" si="56"/>
        <v>2</v>
      </c>
      <c r="E636" s="162"/>
      <c r="F636" s="163"/>
      <c r="G636" s="98" t="s">
        <v>151</v>
      </c>
      <c r="H636" s="98" t="s">
        <v>22</v>
      </c>
      <c r="I636" s="99">
        <f t="shared" ref="I636:I699" ca="1" si="59">AVERAGE(INDEX($I$115:$I$166,MATCH($A636,$C$115:$C$166,0)),I480)</f>
        <v>17.228322281220656</v>
      </c>
      <c r="J636" s="99"/>
      <c r="K636" s="98" t="s">
        <v>23</v>
      </c>
      <c r="L636" s="100">
        <v>1</v>
      </c>
      <c r="M636" s="148">
        <f t="shared" ref="M636:M699" si="60">DATE(C636,D636,1)</f>
        <v>42767</v>
      </c>
      <c r="N636" s="147"/>
      <c r="O636" s="98"/>
      <c r="P636" s="94" t="s">
        <v>117</v>
      </c>
      <c r="Q636" s="94"/>
      <c r="R636" s="101" t="str">
        <f t="shared" si="57"/>
        <v>Quarterly Fuel Prices_2021_Update</v>
      </c>
    </row>
    <row r="637" spans="1:18" x14ac:dyDescent="0.6">
      <c r="A637" s="90" t="str">
        <f t="shared" si="53"/>
        <v>2017Q1</v>
      </c>
      <c r="B637" s="90">
        <f t="shared" si="58"/>
        <v>1</v>
      </c>
      <c r="C637" s="90">
        <f t="shared" si="56"/>
        <v>2017</v>
      </c>
      <c r="D637" s="90">
        <f t="shared" si="56"/>
        <v>3</v>
      </c>
      <c r="E637" s="162"/>
      <c r="F637" s="163"/>
      <c r="G637" s="98" t="s">
        <v>151</v>
      </c>
      <c r="H637" s="98" t="s">
        <v>22</v>
      </c>
      <c r="I637" s="99">
        <f t="shared" ca="1" si="59"/>
        <v>16.513166143700865</v>
      </c>
      <c r="J637" s="99"/>
      <c r="K637" s="98" t="s">
        <v>23</v>
      </c>
      <c r="L637" s="100">
        <v>1</v>
      </c>
      <c r="M637" s="148">
        <f t="shared" si="60"/>
        <v>42795</v>
      </c>
      <c r="N637" s="147"/>
      <c r="O637" s="98"/>
      <c r="P637" s="94" t="s">
        <v>117</v>
      </c>
      <c r="Q637" s="94"/>
      <c r="R637" s="101" t="str">
        <f t="shared" si="57"/>
        <v>Quarterly Fuel Prices_2021_Update</v>
      </c>
    </row>
    <row r="638" spans="1:18" x14ac:dyDescent="0.6">
      <c r="A638" s="90" t="str">
        <f t="shared" si="53"/>
        <v>2017Q2</v>
      </c>
      <c r="B638" s="90">
        <f t="shared" si="58"/>
        <v>2</v>
      </c>
      <c r="C638" s="90">
        <f t="shared" si="56"/>
        <v>2017</v>
      </c>
      <c r="D638" s="90">
        <f t="shared" si="56"/>
        <v>4</v>
      </c>
      <c r="E638" s="162"/>
      <c r="F638" s="163"/>
      <c r="G638" s="98" t="s">
        <v>151</v>
      </c>
      <c r="H638" s="98" t="s">
        <v>22</v>
      </c>
      <c r="I638" s="99">
        <f t="shared" ca="1" si="59"/>
        <v>9.639283367777967</v>
      </c>
      <c r="J638" s="99"/>
      <c r="K638" s="98" t="s">
        <v>23</v>
      </c>
      <c r="L638" s="100">
        <v>1</v>
      </c>
      <c r="M638" s="148">
        <f t="shared" si="60"/>
        <v>42826</v>
      </c>
      <c r="N638" s="147"/>
      <c r="O638" s="98"/>
      <c r="P638" s="94" t="s">
        <v>117</v>
      </c>
      <c r="Q638" s="94"/>
      <c r="R638" s="101" t="str">
        <f t="shared" si="57"/>
        <v>Quarterly Fuel Prices_2021_Update</v>
      </c>
    </row>
    <row r="639" spans="1:18" x14ac:dyDescent="0.6">
      <c r="A639" s="90" t="str">
        <f t="shared" si="53"/>
        <v>2017Q2</v>
      </c>
      <c r="B639" s="90">
        <f t="shared" si="58"/>
        <v>2</v>
      </c>
      <c r="C639" s="90">
        <f t="shared" si="56"/>
        <v>2017</v>
      </c>
      <c r="D639" s="90">
        <f t="shared" si="56"/>
        <v>5</v>
      </c>
      <c r="E639" s="162"/>
      <c r="F639" s="163"/>
      <c r="G639" s="98" t="s">
        <v>151</v>
      </c>
      <c r="H639" s="98" t="s">
        <v>22</v>
      </c>
      <c r="I639" s="99">
        <f t="shared" ca="1" si="59"/>
        <v>8.8955202552977575</v>
      </c>
      <c r="J639" s="99"/>
      <c r="K639" s="98" t="s">
        <v>23</v>
      </c>
      <c r="L639" s="100">
        <v>1</v>
      </c>
      <c r="M639" s="148">
        <f t="shared" si="60"/>
        <v>42856</v>
      </c>
      <c r="N639" s="147"/>
      <c r="O639" s="98"/>
      <c r="P639" s="94" t="s">
        <v>117</v>
      </c>
      <c r="Q639" s="94"/>
      <c r="R639" s="101" t="str">
        <f t="shared" si="57"/>
        <v>Quarterly Fuel Prices_2021_Update</v>
      </c>
    </row>
    <row r="640" spans="1:18" x14ac:dyDescent="0.6">
      <c r="A640" s="90" t="str">
        <f t="shared" si="53"/>
        <v>2017Q2</v>
      </c>
      <c r="B640" s="90">
        <f t="shared" si="58"/>
        <v>2</v>
      </c>
      <c r="C640" s="90">
        <f t="shared" si="56"/>
        <v>2017</v>
      </c>
      <c r="D640" s="90">
        <f t="shared" si="56"/>
        <v>6</v>
      </c>
      <c r="E640" s="162"/>
      <c r="F640" s="163"/>
      <c r="G640" s="98" t="s">
        <v>151</v>
      </c>
      <c r="H640" s="98" t="s">
        <v>22</v>
      </c>
      <c r="I640" s="99">
        <f t="shared" ca="1" si="59"/>
        <v>8.8955202552977575</v>
      </c>
      <c r="J640" s="99"/>
      <c r="K640" s="98" t="s">
        <v>23</v>
      </c>
      <c r="L640" s="100">
        <v>1</v>
      </c>
      <c r="M640" s="148">
        <f t="shared" si="60"/>
        <v>42887</v>
      </c>
      <c r="N640" s="147"/>
      <c r="O640" s="98"/>
      <c r="P640" s="94" t="s">
        <v>117</v>
      </c>
      <c r="Q640" s="94"/>
      <c r="R640" s="101" t="str">
        <f t="shared" si="57"/>
        <v>Quarterly Fuel Prices_2021_Update</v>
      </c>
    </row>
    <row r="641" spans="1:18" x14ac:dyDescent="0.6">
      <c r="A641" s="90" t="str">
        <f t="shared" si="53"/>
        <v>2017Q3</v>
      </c>
      <c r="B641" s="90">
        <f t="shared" si="58"/>
        <v>3</v>
      </c>
      <c r="C641" s="90">
        <f t="shared" si="56"/>
        <v>2017</v>
      </c>
      <c r="D641" s="90">
        <f t="shared" si="56"/>
        <v>7</v>
      </c>
      <c r="E641" s="162"/>
      <c r="F641" s="163"/>
      <c r="G641" s="98" t="s">
        <v>151</v>
      </c>
      <c r="H641" s="98" t="s">
        <v>22</v>
      </c>
      <c r="I641" s="99">
        <f t="shared" ca="1" si="59"/>
        <v>8.6181809893296677</v>
      </c>
      <c r="J641" s="99"/>
      <c r="K641" s="98" t="s">
        <v>23</v>
      </c>
      <c r="L641" s="100">
        <v>1</v>
      </c>
      <c r="M641" s="148">
        <f t="shared" si="60"/>
        <v>42917</v>
      </c>
      <c r="N641" s="147"/>
      <c r="O641" s="98"/>
      <c r="P641" s="94" t="s">
        <v>117</v>
      </c>
      <c r="Q641" s="94"/>
      <c r="R641" s="101" t="str">
        <f t="shared" si="57"/>
        <v>Quarterly Fuel Prices_2021_Update</v>
      </c>
    </row>
    <row r="642" spans="1:18" x14ac:dyDescent="0.6">
      <c r="A642" s="90" t="str">
        <f t="shared" si="53"/>
        <v>2017Q3</v>
      </c>
      <c r="B642" s="90">
        <f t="shared" si="58"/>
        <v>3</v>
      </c>
      <c r="C642" s="90">
        <f t="shared" si="56"/>
        <v>2017</v>
      </c>
      <c r="D642" s="90">
        <f t="shared" si="56"/>
        <v>8</v>
      </c>
      <c r="E642" s="162"/>
      <c r="F642" s="163"/>
      <c r="G642" s="98" t="s">
        <v>151</v>
      </c>
      <c r="H642" s="98" t="s">
        <v>22</v>
      </c>
      <c r="I642" s="99">
        <f t="shared" ca="1" si="59"/>
        <v>8.6181809893296677</v>
      </c>
      <c r="J642" s="99"/>
      <c r="K642" s="98" t="s">
        <v>23</v>
      </c>
      <c r="L642" s="100">
        <v>1</v>
      </c>
      <c r="M642" s="148">
        <f t="shared" si="60"/>
        <v>42948</v>
      </c>
      <c r="N642" s="147"/>
      <c r="O642" s="98"/>
      <c r="P642" s="94" t="s">
        <v>117</v>
      </c>
      <c r="Q642" s="94"/>
      <c r="R642" s="101" t="str">
        <f t="shared" si="57"/>
        <v>Quarterly Fuel Prices_2021_Update</v>
      </c>
    </row>
    <row r="643" spans="1:18" x14ac:dyDescent="0.6">
      <c r="A643" s="90" t="str">
        <f t="shared" si="53"/>
        <v>2017Q3</v>
      </c>
      <c r="B643" s="90">
        <f t="shared" si="58"/>
        <v>3</v>
      </c>
      <c r="C643" s="90">
        <f t="shared" si="56"/>
        <v>2017</v>
      </c>
      <c r="D643" s="90">
        <f t="shared" si="56"/>
        <v>9</v>
      </c>
      <c r="E643" s="162"/>
      <c r="F643" s="163"/>
      <c r="G643" s="98" t="s">
        <v>151</v>
      </c>
      <c r="H643" s="98" t="s">
        <v>22</v>
      </c>
      <c r="I643" s="99">
        <f t="shared" ca="1" si="59"/>
        <v>8.6181809893296677</v>
      </c>
      <c r="J643" s="99"/>
      <c r="K643" s="98" t="s">
        <v>23</v>
      </c>
      <c r="L643" s="100">
        <v>1</v>
      </c>
      <c r="M643" s="148">
        <f t="shared" si="60"/>
        <v>42979</v>
      </c>
      <c r="N643" s="147"/>
      <c r="O643" s="98"/>
      <c r="P643" s="94" t="s">
        <v>117</v>
      </c>
      <c r="Q643" s="94"/>
      <c r="R643" s="101" t="str">
        <f t="shared" si="57"/>
        <v>Quarterly Fuel Prices_2021_Update</v>
      </c>
    </row>
    <row r="644" spans="1:18" x14ac:dyDescent="0.6">
      <c r="A644" s="90" t="str">
        <f t="shared" si="53"/>
        <v>2017Q4</v>
      </c>
      <c r="B644" s="90">
        <f t="shared" si="58"/>
        <v>4</v>
      </c>
      <c r="C644" s="90">
        <f t="shared" si="56"/>
        <v>2017</v>
      </c>
      <c r="D644" s="90">
        <f t="shared" si="56"/>
        <v>10</v>
      </c>
      <c r="E644" s="162"/>
      <c r="F644" s="163"/>
      <c r="G644" s="98" t="s">
        <v>151</v>
      </c>
      <c r="H644" s="98" t="s">
        <v>22</v>
      </c>
      <c r="I644" s="99">
        <f t="shared" ca="1" si="59"/>
        <v>10.323639872872281</v>
      </c>
      <c r="J644" s="99"/>
      <c r="K644" s="98" t="s">
        <v>23</v>
      </c>
      <c r="L644" s="100">
        <v>1</v>
      </c>
      <c r="M644" s="148">
        <f t="shared" si="60"/>
        <v>43009</v>
      </c>
      <c r="N644" s="147"/>
      <c r="O644" s="98"/>
      <c r="P644" s="94" t="s">
        <v>117</v>
      </c>
      <c r="Q644" s="94"/>
      <c r="R644" s="101" t="str">
        <f t="shared" si="57"/>
        <v>Quarterly Fuel Prices_2021_Update</v>
      </c>
    </row>
    <row r="645" spans="1:18" x14ac:dyDescent="0.6">
      <c r="A645" s="90" t="str">
        <f t="shared" si="53"/>
        <v>2017Q4</v>
      </c>
      <c r="B645" s="90">
        <f t="shared" si="58"/>
        <v>4</v>
      </c>
      <c r="C645" s="90">
        <f t="shared" si="56"/>
        <v>2017</v>
      </c>
      <c r="D645" s="90">
        <f t="shared" si="56"/>
        <v>11</v>
      </c>
      <c r="E645" s="162"/>
      <c r="F645" s="163"/>
      <c r="G645" s="98" t="s">
        <v>151</v>
      </c>
      <c r="H645" s="98" t="s">
        <v>22</v>
      </c>
      <c r="I645" s="99">
        <f t="shared" ca="1" si="59"/>
        <v>10.323639872872281</v>
      </c>
      <c r="J645" s="99"/>
      <c r="K645" s="98" t="s">
        <v>23</v>
      </c>
      <c r="L645" s="100">
        <v>1</v>
      </c>
      <c r="M645" s="148">
        <f t="shared" si="60"/>
        <v>43040</v>
      </c>
      <c r="N645" s="147"/>
      <c r="O645" s="98"/>
      <c r="P645" s="94" t="s">
        <v>117</v>
      </c>
      <c r="Q645" s="94"/>
      <c r="R645" s="101" t="str">
        <f t="shared" si="57"/>
        <v>Quarterly Fuel Prices_2021_Update</v>
      </c>
    </row>
    <row r="646" spans="1:18" x14ac:dyDescent="0.6">
      <c r="A646" s="90" t="str">
        <f t="shared" si="53"/>
        <v>2017Q4</v>
      </c>
      <c r="B646" s="90">
        <f t="shared" si="58"/>
        <v>4</v>
      </c>
      <c r="C646" s="90">
        <f t="shared" si="56"/>
        <v>2017</v>
      </c>
      <c r="D646" s="90">
        <f t="shared" si="56"/>
        <v>12</v>
      </c>
      <c r="E646" s="162"/>
      <c r="F646" s="163"/>
      <c r="G646" s="98" t="s">
        <v>151</v>
      </c>
      <c r="H646" s="98" t="s">
        <v>22</v>
      </c>
      <c r="I646" s="99">
        <f t="shared" ca="1" si="59"/>
        <v>10.927705774424847</v>
      </c>
      <c r="J646" s="99"/>
      <c r="K646" s="98" t="s">
        <v>23</v>
      </c>
      <c r="L646" s="100">
        <v>1</v>
      </c>
      <c r="M646" s="148">
        <f t="shared" si="60"/>
        <v>43070</v>
      </c>
      <c r="N646" s="147"/>
      <c r="O646" s="98"/>
      <c r="P646" s="94" t="s">
        <v>117</v>
      </c>
      <c r="Q646" s="94"/>
      <c r="R646" s="101" t="str">
        <f t="shared" si="57"/>
        <v>Quarterly Fuel Prices_2021_Update</v>
      </c>
    </row>
    <row r="647" spans="1:18" x14ac:dyDescent="0.6">
      <c r="A647" s="90" t="str">
        <f t="shared" si="53"/>
        <v>2018Q1</v>
      </c>
      <c r="B647" s="90">
        <f t="shared" si="58"/>
        <v>1</v>
      </c>
      <c r="C647" s="90">
        <f t="shared" si="56"/>
        <v>2018</v>
      </c>
      <c r="D647" s="90">
        <f t="shared" si="56"/>
        <v>1</v>
      </c>
      <c r="E647" s="162"/>
      <c r="F647" s="163"/>
      <c r="G647" s="98" t="s">
        <v>151</v>
      </c>
      <c r="H647" s="98" t="s">
        <v>22</v>
      </c>
      <c r="I647" s="99">
        <f t="shared" ca="1" si="59"/>
        <v>16.783960121585714</v>
      </c>
      <c r="J647" s="99"/>
      <c r="K647" s="98" t="s">
        <v>23</v>
      </c>
      <c r="L647" s="100">
        <v>1</v>
      </c>
      <c r="M647" s="148">
        <f t="shared" si="60"/>
        <v>43101</v>
      </c>
      <c r="N647" s="147"/>
      <c r="O647" s="98"/>
      <c r="P647" s="94" t="s">
        <v>117</v>
      </c>
      <c r="Q647" s="94"/>
      <c r="R647" s="101" t="str">
        <f t="shared" si="57"/>
        <v>Quarterly Fuel Prices_2021_Update</v>
      </c>
    </row>
    <row r="648" spans="1:18" x14ac:dyDescent="0.6">
      <c r="A648" s="90" t="str">
        <f t="shared" si="53"/>
        <v>2018Q1</v>
      </c>
      <c r="B648" s="90">
        <f t="shared" si="58"/>
        <v>1</v>
      </c>
      <c r="C648" s="90">
        <f t="shared" si="56"/>
        <v>2018</v>
      </c>
      <c r="D648" s="90">
        <f t="shared" si="56"/>
        <v>2</v>
      </c>
      <c r="E648" s="162"/>
      <c r="F648" s="163"/>
      <c r="G648" s="98" t="s">
        <v>151</v>
      </c>
      <c r="H648" s="98" t="s">
        <v>22</v>
      </c>
      <c r="I648" s="99">
        <f t="shared" ca="1" si="59"/>
        <v>17.129139798463264</v>
      </c>
      <c r="J648" s="99"/>
      <c r="K648" s="98" t="s">
        <v>23</v>
      </c>
      <c r="L648" s="100">
        <v>1</v>
      </c>
      <c r="M648" s="148">
        <f t="shared" si="60"/>
        <v>43132</v>
      </c>
      <c r="N648" s="147"/>
      <c r="O648" s="98"/>
      <c r="P648" s="94" t="s">
        <v>117</v>
      </c>
      <c r="Q648" s="94"/>
      <c r="R648" s="101" t="str">
        <f t="shared" si="57"/>
        <v>Quarterly Fuel Prices_2021_Update</v>
      </c>
    </row>
    <row r="649" spans="1:18" x14ac:dyDescent="0.6">
      <c r="A649" s="90" t="str">
        <f t="shared" si="53"/>
        <v>2018Q1</v>
      </c>
      <c r="B649" s="90">
        <f t="shared" si="58"/>
        <v>1</v>
      </c>
      <c r="C649" s="90">
        <f t="shared" si="56"/>
        <v>2018</v>
      </c>
      <c r="D649" s="90">
        <f t="shared" si="56"/>
        <v>3</v>
      </c>
      <c r="E649" s="162"/>
      <c r="F649" s="163"/>
      <c r="G649" s="98" t="s">
        <v>151</v>
      </c>
      <c r="H649" s="98" t="s">
        <v>22</v>
      </c>
      <c r="I649" s="99">
        <f t="shared" ca="1" si="59"/>
        <v>16.438779271094681</v>
      </c>
      <c r="J649" s="99"/>
      <c r="K649" s="98" t="s">
        <v>23</v>
      </c>
      <c r="L649" s="100">
        <v>1</v>
      </c>
      <c r="M649" s="148">
        <f t="shared" si="60"/>
        <v>43160</v>
      </c>
      <c r="N649" s="147"/>
      <c r="O649" s="98"/>
      <c r="P649" s="94" t="s">
        <v>117</v>
      </c>
      <c r="Q649" s="94"/>
      <c r="R649" s="101" t="str">
        <f t="shared" si="57"/>
        <v>Quarterly Fuel Prices_2021_Update</v>
      </c>
    </row>
    <row r="650" spans="1:18" x14ac:dyDescent="0.6">
      <c r="A650" s="90" t="str">
        <f t="shared" si="53"/>
        <v>2018Q2</v>
      </c>
      <c r="B650" s="90">
        <f t="shared" si="58"/>
        <v>2</v>
      </c>
      <c r="C650" s="90">
        <f t="shared" si="56"/>
        <v>2018</v>
      </c>
      <c r="D650" s="90">
        <f t="shared" si="56"/>
        <v>4</v>
      </c>
      <c r="E650" s="162"/>
      <c r="F650" s="163"/>
      <c r="G650" s="98" t="s">
        <v>151</v>
      </c>
      <c r="H650" s="98" t="s">
        <v>22</v>
      </c>
      <c r="I650" s="99">
        <f t="shared" ca="1" si="59"/>
        <v>9.611388280012509</v>
      </c>
      <c r="J650" s="99"/>
      <c r="K650" s="98" t="s">
        <v>23</v>
      </c>
      <c r="L650" s="100">
        <v>1</v>
      </c>
      <c r="M650" s="148">
        <f t="shared" si="60"/>
        <v>43191</v>
      </c>
      <c r="N650" s="147"/>
      <c r="O650" s="98"/>
      <c r="P650" s="94" t="s">
        <v>117</v>
      </c>
      <c r="Q650" s="94"/>
      <c r="R650" s="101" t="str">
        <f t="shared" si="57"/>
        <v>Quarterly Fuel Prices_2021_Update</v>
      </c>
    </row>
    <row r="651" spans="1:18" x14ac:dyDescent="0.6">
      <c r="A651" s="90" t="str">
        <f t="shared" si="53"/>
        <v>2018Q2</v>
      </c>
      <c r="B651" s="90">
        <f t="shared" si="58"/>
        <v>2</v>
      </c>
      <c r="C651" s="90">
        <f t="shared" si="56"/>
        <v>2018</v>
      </c>
      <c r="D651" s="90">
        <f t="shared" si="56"/>
        <v>5</v>
      </c>
      <c r="E651" s="162"/>
      <c r="F651" s="163"/>
      <c r="G651" s="98" t="s">
        <v>151</v>
      </c>
      <c r="H651" s="98" t="s">
        <v>22</v>
      </c>
      <c r="I651" s="99">
        <f t="shared" ca="1" si="59"/>
        <v>8.8934126273810907</v>
      </c>
      <c r="J651" s="99"/>
      <c r="K651" s="98" t="s">
        <v>23</v>
      </c>
      <c r="L651" s="100">
        <v>1</v>
      </c>
      <c r="M651" s="148">
        <f t="shared" si="60"/>
        <v>43221</v>
      </c>
      <c r="N651" s="147"/>
      <c r="O651" s="98"/>
      <c r="P651" s="94" t="s">
        <v>117</v>
      </c>
      <c r="Q651" s="94"/>
      <c r="R651" s="101" t="str">
        <f t="shared" si="57"/>
        <v>Quarterly Fuel Prices_2021_Update</v>
      </c>
    </row>
    <row r="652" spans="1:18" x14ac:dyDescent="0.6">
      <c r="A652" s="90" t="str">
        <f t="shared" si="53"/>
        <v>2018Q2</v>
      </c>
      <c r="B652" s="90">
        <f t="shared" si="58"/>
        <v>2</v>
      </c>
      <c r="C652" s="90">
        <f t="shared" si="56"/>
        <v>2018</v>
      </c>
      <c r="D652" s="90">
        <f t="shared" si="56"/>
        <v>6</v>
      </c>
      <c r="E652" s="162"/>
      <c r="F652" s="163"/>
      <c r="G652" s="98" t="s">
        <v>151</v>
      </c>
      <c r="H652" s="98" t="s">
        <v>22</v>
      </c>
      <c r="I652" s="99">
        <f t="shared" ca="1" si="59"/>
        <v>8.8934126273810907</v>
      </c>
      <c r="J652" s="99"/>
      <c r="K652" s="98" t="s">
        <v>23</v>
      </c>
      <c r="L652" s="100">
        <v>1</v>
      </c>
      <c r="M652" s="148">
        <f t="shared" si="60"/>
        <v>43252</v>
      </c>
      <c r="N652" s="147"/>
      <c r="O652" s="98"/>
      <c r="P652" s="94" t="s">
        <v>117</v>
      </c>
      <c r="Q652" s="94"/>
      <c r="R652" s="101" t="str">
        <f t="shared" si="57"/>
        <v>Quarterly Fuel Prices_2021_Update</v>
      </c>
    </row>
    <row r="653" spans="1:18" x14ac:dyDescent="0.6">
      <c r="A653" s="90" t="str">
        <f t="shared" si="53"/>
        <v>2018Q3</v>
      </c>
      <c r="B653" s="90">
        <f t="shared" si="58"/>
        <v>3</v>
      </c>
      <c r="C653" s="90">
        <f t="shared" si="56"/>
        <v>2018</v>
      </c>
      <c r="D653" s="90">
        <f t="shared" si="56"/>
        <v>7</v>
      </c>
      <c r="E653" s="162"/>
      <c r="F653" s="163"/>
      <c r="G653" s="98" t="s">
        <v>151</v>
      </c>
      <c r="H653" s="98" t="s">
        <v>22</v>
      </c>
      <c r="I653" s="99">
        <f t="shared" ca="1" si="59"/>
        <v>8.616073361413001</v>
      </c>
      <c r="J653" s="99"/>
      <c r="K653" s="98" t="s">
        <v>23</v>
      </c>
      <c r="L653" s="100">
        <v>1</v>
      </c>
      <c r="M653" s="148">
        <f t="shared" si="60"/>
        <v>43282</v>
      </c>
      <c r="N653" s="147"/>
      <c r="O653" s="98"/>
      <c r="P653" s="94" t="s">
        <v>117</v>
      </c>
      <c r="Q653" s="94"/>
      <c r="R653" s="101" t="str">
        <f t="shared" si="57"/>
        <v>Quarterly Fuel Prices_2021_Update</v>
      </c>
    </row>
    <row r="654" spans="1:18" x14ac:dyDescent="0.6">
      <c r="A654" s="90" t="str">
        <f t="shared" si="53"/>
        <v>2018Q3</v>
      </c>
      <c r="B654" s="90">
        <f t="shared" si="58"/>
        <v>3</v>
      </c>
      <c r="C654" s="90">
        <f t="shared" si="56"/>
        <v>2018</v>
      </c>
      <c r="D654" s="90">
        <f t="shared" si="56"/>
        <v>8</v>
      </c>
      <c r="E654" s="162"/>
      <c r="F654" s="163"/>
      <c r="G654" s="98" t="s">
        <v>151</v>
      </c>
      <c r="H654" s="98" t="s">
        <v>22</v>
      </c>
      <c r="I654" s="99">
        <f t="shared" ca="1" si="59"/>
        <v>8.616073361413001</v>
      </c>
      <c r="J654" s="99"/>
      <c r="K654" s="98" t="s">
        <v>23</v>
      </c>
      <c r="L654" s="100">
        <v>1</v>
      </c>
      <c r="M654" s="148">
        <f t="shared" si="60"/>
        <v>43313</v>
      </c>
      <c r="N654" s="147"/>
      <c r="O654" s="98"/>
      <c r="P654" s="94" t="s">
        <v>117</v>
      </c>
      <c r="Q654" s="94"/>
      <c r="R654" s="101" t="str">
        <f t="shared" si="57"/>
        <v>Quarterly Fuel Prices_2021_Update</v>
      </c>
    </row>
    <row r="655" spans="1:18" x14ac:dyDescent="0.6">
      <c r="A655" s="90" t="str">
        <f t="shared" si="53"/>
        <v>2018Q3</v>
      </c>
      <c r="B655" s="90">
        <f t="shared" si="58"/>
        <v>3</v>
      </c>
      <c r="C655" s="90">
        <f t="shared" ref="C655:D674" si="61">C499</f>
        <v>2018</v>
      </c>
      <c r="D655" s="90">
        <f t="shared" si="61"/>
        <v>9</v>
      </c>
      <c r="E655" s="162"/>
      <c r="F655" s="163"/>
      <c r="G655" s="98" t="s">
        <v>151</v>
      </c>
      <c r="H655" s="98" t="s">
        <v>22</v>
      </c>
      <c r="I655" s="99">
        <f t="shared" ca="1" si="59"/>
        <v>8.616073361413001</v>
      </c>
      <c r="J655" s="99"/>
      <c r="K655" s="98" t="s">
        <v>23</v>
      </c>
      <c r="L655" s="100">
        <v>1</v>
      </c>
      <c r="M655" s="148">
        <f t="shared" si="60"/>
        <v>43344</v>
      </c>
      <c r="N655" s="147"/>
      <c r="O655" s="98"/>
      <c r="P655" s="94" t="s">
        <v>117</v>
      </c>
      <c r="Q655" s="94"/>
      <c r="R655" s="101" t="str">
        <f t="shared" si="57"/>
        <v>Quarterly Fuel Prices_2021_Update</v>
      </c>
    </row>
    <row r="656" spans="1:18" x14ac:dyDescent="0.6">
      <c r="A656" s="90" t="str">
        <f t="shared" si="53"/>
        <v>2018Q4</v>
      </c>
      <c r="B656" s="90">
        <f t="shared" si="58"/>
        <v>4</v>
      </c>
      <c r="C656" s="90">
        <f t="shared" si="61"/>
        <v>2018</v>
      </c>
      <c r="D656" s="90">
        <f t="shared" si="61"/>
        <v>10</v>
      </c>
      <c r="E656" s="162"/>
      <c r="F656" s="163"/>
      <c r="G656" s="98" t="s">
        <v>151</v>
      </c>
      <c r="H656" s="98" t="s">
        <v>22</v>
      </c>
      <c r="I656" s="99">
        <f t="shared" ca="1" si="59"/>
        <v>10.277322041624824</v>
      </c>
      <c r="J656" s="99"/>
      <c r="K656" s="98" t="s">
        <v>23</v>
      </c>
      <c r="L656" s="100">
        <v>1</v>
      </c>
      <c r="M656" s="148">
        <f t="shared" si="60"/>
        <v>43374</v>
      </c>
      <c r="N656" s="147"/>
      <c r="O656" s="98"/>
      <c r="P656" s="94" t="s">
        <v>117</v>
      </c>
      <c r="Q656" s="94"/>
      <c r="R656" s="101" t="str">
        <f t="shared" si="57"/>
        <v>Quarterly Fuel Prices_2021_Update</v>
      </c>
    </row>
    <row r="657" spans="1:18" x14ac:dyDescent="0.6">
      <c r="A657" s="90" t="str">
        <f t="shared" si="53"/>
        <v>2018Q4</v>
      </c>
      <c r="B657" s="90">
        <f t="shared" si="58"/>
        <v>4</v>
      </c>
      <c r="C657" s="90">
        <f t="shared" si="61"/>
        <v>2018</v>
      </c>
      <c r="D657" s="90">
        <f t="shared" si="61"/>
        <v>11</v>
      </c>
      <c r="E657" s="162"/>
      <c r="F657" s="163"/>
      <c r="G657" s="98" t="s">
        <v>151</v>
      </c>
      <c r="H657" s="98" t="s">
        <v>22</v>
      </c>
      <c r="I657" s="99">
        <f t="shared" ca="1" si="59"/>
        <v>10.277322041624824</v>
      </c>
      <c r="J657" s="99"/>
      <c r="K657" s="98" t="s">
        <v>23</v>
      </c>
      <c r="L657" s="100">
        <v>1</v>
      </c>
      <c r="M657" s="148">
        <f t="shared" si="60"/>
        <v>43405</v>
      </c>
      <c r="N657" s="147"/>
      <c r="O657" s="98"/>
      <c r="P657" s="94" t="s">
        <v>117</v>
      </c>
      <c r="Q657" s="94"/>
      <c r="R657" s="101" t="str">
        <f t="shared" si="57"/>
        <v>Quarterly Fuel Prices_2021_Update</v>
      </c>
    </row>
    <row r="658" spans="1:18" x14ac:dyDescent="0.6">
      <c r="A658" s="90" t="str">
        <f t="shared" si="53"/>
        <v>2018Q4</v>
      </c>
      <c r="B658" s="90">
        <f t="shared" si="58"/>
        <v>4</v>
      </c>
      <c r="C658" s="90">
        <f t="shared" si="61"/>
        <v>2018</v>
      </c>
      <c r="D658" s="90">
        <f t="shared" si="61"/>
        <v>12</v>
      </c>
      <c r="E658" s="162"/>
      <c r="F658" s="163"/>
      <c r="G658" s="98" t="s">
        <v>151</v>
      </c>
      <c r="H658" s="98" t="s">
        <v>22</v>
      </c>
      <c r="I658" s="99">
        <f t="shared" ca="1" si="59"/>
        <v>10.845362971095074</v>
      </c>
      <c r="J658" s="99"/>
      <c r="K658" s="98" t="s">
        <v>23</v>
      </c>
      <c r="L658" s="100">
        <v>1</v>
      </c>
      <c r="M658" s="148">
        <f t="shared" si="60"/>
        <v>43435</v>
      </c>
      <c r="N658" s="147"/>
      <c r="O658" s="98"/>
      <c r="P658" s="94" t="s">
        <v>117</v>
      </c>
      <c r="Q658" s="94"/>
      <c r="R658" s="101" t="str">
        <f t="shared" si="57"/>
        <v>Quarterly Fuel Prices_2021_Update</v>
      </c>
    </row>
    <row r="659" spans="1:18" x14ac:dyDescent="0.6">
      <c r="A659" s="90" t="str">
        <f t="shared" si="53"/>
        <v>2019Q1</v>
      </c>
      <c r="B659" s="90">
        <f t="shared" si="58"/>
        <v>1</v>
      </c>
      <c r="C659" s="90">
        <f t="shared" si="61"/>
        <v>2019</v>
      </c>
      <c r="D659" s="90">
        <f t="shared" si="61"/>
        <v>1</v>
      </c>
      <c r="E659" s="162"/>
      <c r="F659" s="163"/>
      <c r="G659" s="98" t="s">
        <v>151</v>
      </c>
      <c r="H659" s="98" t="s">
        <v>22</v>
      </c>
      <c r="I659" s="99">
        <f t="shared" ca="1" si="59"/>
        <v>16.639860233256449</v>
      </c>
      <c r="J659" s="99"/>
      <c r="K659" s="98" t="s">
        <v>23</v>
      </c>
      <c r="L659" s="100">
        <v>1</v>
      </c>
      <c r="M659" s="148">
        <f t="shared" si="60"/>
        <v>43466</v>
      </c>
      <c r="N659" s="147"/>
      <c r="O659" s="98"/>
      <c r="P659" s="94" t="s">
        <v>117</v>
      </c>
      <c r="Q659" s="94"/>
      <c r="R659" s="101" t="str">
        <f t="shared" si="57"/>
        <v>Quarterly Fuel Prices_2021_Update</v>
      </c>
    </row>
    <row r="660" spans="1:18" x14ac:dyDescent="0.6">
      <c r="A660" s="90" t="str">
        <f t="shared" si="53"/>
        <v>2019Q1</v>
      </c>
      <c r="B660" s="90">
        <f t="shared" si="58"/>
        <v>1</v>
      </c>
      <c r="C660" s="90">
        <f t="shared" si="61"/>
        <v>2019</v>
      </c>
      <c r="D660" s="90">
        <f t="shared" si="61"/>
        <v>2</v>
      </c>
      <c r="E660" s="162"/>
      <c r="F660" s="163"/>
      <c r="G660" s="98" t="s">
        <v>151</v>
      </c>
      <c r="H660" s="98" t="s">
        <v>22</v>
      </c>
      <c r="I660" s="99">
        <f t="shared" ca="1" si="59"/>
        <v>16.964454261795073</v>
      </c>
      <c r="J660" s="99"/>
      <c r="K660" s="98" t="s">
        <v>23</v>
      </c>
      <c r="L660" s="100">
        <v>1</v>
      </c>
      <c r="M660" s="148">
        <f t="shared" si="60"/>
        <v>43497</v>
      </c>
      <c r="N660" s="147"/>
      <c r="O660" s="98"/>
      <c r="P660" s="94" t="s">
        <v>117</v>
      </c>
      <c r="Q660" s="94"/>
      <c r="R660" s="101" t="str">
        <f t="shared" si="57"/>
        <v>Quarterly Fuel Prices_2021_Update</v>
      </c>
    </row>
    <row r="661" spans="1:18" x14ac:dyDescent="0.6">
      <c r="A661" s="90" t="str">
        <f t="shared" si="53"/>
        <v>2019Q1</v>
      </c>
      <c r="B661" s="90">
        <f t="shared" si="58"/>
        <v>1</v>
      </c>
      <c r="C661" s="90">
        <f t="shared" si="61"/>
        <v>2019</v>
      </c>
      <c r="D661" s="90">
        <f t="shared" si="61"/>
        <v>3</v>
      </c>
      <c r="E661" s="162"/>
      <c r="F661" s="163"/>
      <c r="G661" s="98" t="s">
        <v>151</v>
      </c>
      <c r="H661" s="98" t="s">
        <v>22</v>
      </c>
      <c r="I661" s="99">
        <f t="shared" ca="1" si="59"/>
        <v>16.315265101095697</v>
      </c>
      <c r="J661" s="99"/>
      <c r="K661" s="98" t="s">
        <v>23</v>
      </c>
      <c r="L661" s="100">
        <v>1</v>
      </c>
      <c r="M661" s="148">
        <f t="shared" si="60"/>
        <v>43525</v>
      </c>
      <c r="N661" s="147"/>
      <c r="O661" s="98"/>
      <c r="P661" s="94" t="s">
        <v>117</v>
      </c>
      <c r="Q661" s="94"/>
      <c r="R661" s="101" t="str">
        <f t="shared" si="57"/>
        <v>Quarterly Fuel Prices_2021_Update</v>
      </c>
    </row>
    <row r="662" spans="1:18" x14ac:dyDescent="0.6">
      <c r="A662" s="90" t="str">
        <f t="shared" si="53"/>
        <v>2019Q2</v>
      </c>
      <c r="B662" s="90">
        <f t="shared" si="58"/>
        <v>2</v>
      </c>
      <c r="C662" s="90">
        <f t="shared" si="61"/>
        <v>2019</v>
      </c>
      <c r="D662" s="90">
        <f t="shared" si="61"/>
        <v>4</v>
      </c>
      <c r="E662" s="162"/>
      <c r="F662" s="163"/>
      <c r="G662" s="98" t="s">
        <v>151</v>
      </c>
      <c r="H662" s="98" t="s">
        <v>22</v>
      </c>
      <c r="I662" s="99">
        <f t="shared" ca="1" si="59"/>
        <v>9.5650704487650486</v>
      </c>
      <c r="J662" s="99"/>
      <c r="K662" s="98" t="s">
        <v>23</v>
      </c>
      <c r="L662" s="100">
        <v>1</v>
      </c>
      <c r="M662" s="148">
        <f t="shared" si="60"/>
        <v>43556</v>
      </c>
      <c r="N662" s="147"/>
      <c r="O662" s="98"/>
      <c r="P662" s="94" t="s">
        <v>117</v>
      </c>
      <c r="Q662" s="94"/>
      <c r="R662" s="101" t="str">
        <f t="shared" si="57"/>
        <v>Quarterly Fuel Prices_2021_Update</v>
      </c>
    </row>
    <row r="663" spans="1:18" x14ac:dyDescent="0.6">
      <c r="A663" s="90" t="str">
        <f t="shared" si="53"/>
        <v>2019Q2</v>
      </c>
      <c r="B663" s="90">
        <f t="shared" si="58"/>
        <v>2</v>
      </c>
      <c r="C663" s="90">
        <f t="shared" si="61"/>
        <v>2019</v>
      </c>
      <c r="D663" s="90">
        <f t="shared" si="61"/>
        <v>5</v>
      </c>
      <c r="E663" s="162"/>
      <c r="F663" s="163"/>
      <c r="G663" s="98" t="s">
        <v>151</v>
      </c>
      <c r="H663" s="98" t="s">
        <v>22</v>
      </c>
      <c r="I663" s="99">
        <f t="shared" ca="1" si="59"/>
        <v>8.8899130594644244</v>
      </c>
      <c r="J663" s="99"/>
      <c r="K663" s="98" t="s">
        <v>23</v>
      </c>
      <c r="L663" s="100">
        <v>1</v>
      </c>
      <c r="M663" s="148">
        <f t="shared" si="60"/>
        <v>43586</v>
      </c>
      <c r="N663" s="147"/>
      <c r="O663" s="98"/>
      <c r="P663" s="94" t="s">
        <v>117</v>
      </c>
      <c r="Q663" s="94"/>
      <c r="R663" s="101" t="str">
        <f t="shared" si="57"/>
        <v>Quarterly Fuel Prices_2021_Update</v>
      </c>
    </row>
    <row r="664" spans="1:18" x14ac:dyDescent="0.6">
      <c r="A664" s="90" t="str">
        <f t="shared" si="53"/>
        <v>2019Q2</v>
      </c>
      <c r="B664" s="90">
        <f t="shared" si="58"/>
        <v>2</v>
      </c>
      <c r="C664" s="90">
        <f t="shared" si="61"/>
        <v>2019</v>
      </c>
      <c r="D664" s="90">
        <f t="shared" si="61"/>
        <v>6</v>
      </c>
      <c r="E664" s="162"/>
      <c r="F664" s="163"/>
      <c r="G664" s="98" t="s">
        <v>151</v>
      </c>
      <c r="H664" s="98" t="s">
        <v>22</v>
      </c>
      <c r="I664" s="99">
        <f t="shared" ca="1" si="59"/>
        <v>8.8899130594644244</v>
      </c>
      <c r="J664" s="99"/>
      <c r="K664" s="98" t="s">
        <v>23</v>
      </c>
      <c r="L664" s="100">
        <v>1</v>
      </c>
      <c r="M664" s="148">
        <f t="shared" si="60"/>
        <v>43617</v>
      </c>
      <c r="N664" s="147"/>
      <c r="O664" s="98"/>
      <c r="P664" s="94" t="s">
        <v>117</v>
      </c>
      <c r="Q664" s="94"/>
      <c r="R664" s="101" t="str">
        <f t="shared" si="57"/>
        <v>Quarterly Fuel Prices_2021_Update</v>
      </c>
    </row>
    <row r="665" spans="1:18" x14ac:dyDescent="0.6">
      <c r="A665" s="90" t="str">
        <f t="shared" si="53"/>
        <v>2019Q3</v>
      </c>
      <c r="B665" s="90">
        <f t="shared" si="58"/>
        <v>3</v>
      </c>
      <c r="C665" s="90">
        <f t="shared" si="61"/>
        <v>2019</v>
      </c>
      <c r="D665" s="90">
        <f t="shared" si="61"/>
        <v>7</v>
      </c>
      <c r="E665" s="162"/>
      <c r="F665" s="163"/>
      <c r="G665" s="98" t="s">
        <v>151</v>
      </c>
      <c r="H665" s="98" t="s">
        <v>22</v>
      </c>
      <c r="I665" s="99">
        <f t="shared" ca="1" si="59"/>
        <v>8.6125737934963347</v>
      </c>
      <c r="J665" s="99"/>
      <c r="K665" s="98" t="s">
        <v>23</v>
      </c>
      <c r="L665" s="100">
        <v>1</v>
      </c>
      <c r="M665" s="148">
        <f t="shared" si="60"/>
        <v>43647</v>
      </c>
      <c r="N665" s="147"/>
      <c r="O665" s="98"/>
      <c r="P665" s="94" t="s">
        <v>117</v>
      </c>
      <c r="Q665" s="94"/>
      <c r="R665" s="101" t="str">
        <f t="shared" si="57"/>
        <v>Quarterly Fuel Prices_2021_Update</v>
      </c>
    </row>
    <row r="666" spans="1:18" x14ac:dyDescent="0.6">
      <c r="A666" s="90" t="str">
        <f t="shared" si="53"/>
        <v>2019Q3</v>
      </c>
      <c r="B666" s="90">
        <f t="shared" si="58"/>
        <v>3</v>
      </c>
      <c r="C666" s="90">
        <f t="shared" si="61"/>
        <v>2019</v>
      </c>
      <c r="D666" s="90">
        <f t="shared" si="61"/>
        <v>8</v>
      </c>
      <c r="E666" s="162"/>
      <c r="F666" s="163"/>
      <c r="G666" s="98" t="s">
        <v>151</v>
      </c>
      <c r="H666" s="98" t="s">
        <v>22</v>
      </c>
      <c r="I666" s="99">
        <f t="shared" ca="1" si="59"/>
        <v>8.6125737934963347</v>
      </c>
      <c r="J666" s="99"/>
      <c r="K666" s="98" t="s">
        <v>23</v>
      </c>
      <c r="L666" s="100">
        <v>1</v>
      </c>
      <c r="M666" s="148">
        <f t="shared" si="60"/>
        <v>43678</v>
      </c>
      <c r="N666" s="147"/>
      <c r="O666" s="98"/>
      <c r="P666" s="94" t="s">
        <v>117</v>
      </c>
      <c r="Q666" s="94"/>
      <c r="R666" s="101" t="str">
        <f t="shared" si="57"/>
        <v>Quarterly Fuel Prices_2021_Update</v>
      </c>
    </row>
    <row r="667" spans="1:18" x14ac:dyDescent="0.6">
      <c r="A667" s="90" t="str">
        <f t="shared" si="53"/>
        <v>2019Q3</v>
      </c>
      <c r="B667" s="90">
        <f t="shared" si="58"/>
        <v>3</v>
      </c>
      <c r="C667" s="90">
        <f t="shared" si="61"/>
        <v>2019</v>
      </c>
      <c r="D667" s="90">
        <f t="shared" si="61"/>
        <v>9</v>
      </c>
      <c r="E667" s="162"/>
      <c r="F667" s="163"/>
      <c r="G667" s="98" t="s">
        <v>151</v>
      </c>
      <c r="H667" s="98" t="s">
        <v>22</v>
      </c>
      <c r="I667" s="99">
        <f t="shared" ca="1" si="59"/>
        <v>8.6125737934963347</v>
      </c>
      <c r="J667" s="99"/>
      <c r="K667" s="98" t="s">
        <v>23</v>
      </c>
      <c r="L667" s="100">
        <v>1</v>
      </c>
      <c r="M667" s="148">
        <f t="shared" si="60"/>
        <v>43709</v>
      </c>
      <c r="N667" s="147"/>
      <c r="O667" s="98"/>
      <c r="P667" s="94" t="s">
        <v>117</v>
      </c>
      <c r="Q667" s="94"/>
      <c r="R667" s="101" t="str">
        <f t="shared" si="57"/>
        <v>Quarterly Fuel Prices_2021_Update</v>
      </c>
    </row>
    <row r="668" spans="1:18" x14ac:dyDescent="0.6">
      <c r="A668" s="90" t="str">
        <f t="shared" si="53"/>
        <v>2019Q4</v>
      </c>
      <c r="B668" s="90">
        <f t="shared" si="58"/>
        <v>4</v>
      </c>
      <c r="C668" s="90">
        <f t="shared" si="61"/>
        <v>2019</v>
      </c>
      <c r="D668" s="90">
        <f t="shared" si="61"/>
        <v>10</v>
      </c>
      <c r="E668" s="162"/>
      <c r="F668" s="163"/>
      <c r="G668" s="98" t="s">
        <v>151</v>
      </c>
      <c r="H668" s="98" t="s">
        <v>22</v>
      </c>
      <c r="I668" s="99">
        <f t="shared" ca="1" si="59"/>
        <v>10.207066506074199</v>
      </c>
      <c r="J668" s="99"/>
      <c r="K668" s="98" t="s">
        <v>23</v>
      </c>
      <c r="L668" s="100">
        <v>1</v>
      </c>
      <c r="M668" s="148">
        <f t="shared" si="60"/>
        <v>43739</v>
      </c>
      <c r="N668" s="147"/>
      <c r="O668" s="98"/>
      <c r="P668" s="94" t="s">
        <v>117</v>
      </c>
      <c r="Q668" s="94"/>
      <c r="R668" s="101" t="str">
        <f t="shared" si="57"/>
        <v>Quarterly Fuel Prices_2021_Update</v>
      </c>
    </row>
    <row r="669" spans="1:18" x14ac:dyDescent="0.6">
      <c r="A669" s="90" t="str">
        <f t="shared" si="53"/>
        <v>2019Q4</v>
      </c>
      <c r="B669" s="90">
        <f t="shared" si="58"/>
        <v>4</v>
      </c>
      <c r="C669" s="90">
        <f t="shared" si="61"/>
        <v>2019</v>
      </c>
      <c r="D669" s="90">
        <f t="shared" si="61"/>
        <v>11</v>
      </c>
      <c r="E669" s="162"/>
      <c r="F669" s="163"/>
      <c r="G669" s="98" t="s">
        <v>151</v>
      </c>
      <c r="H669" s="98" t="s">
        <v>22</v>
      </c>
      <c r="I669" s="99">
        <f t="shared" ca="1" si="59"/>
        <v>10.207066506074199</v>
      </c>
      <c r="J669" s="99"/>
      <c r="K669" s="98" t="s">
        <v>23</v>
      </c>
      <c r="L669" s="100">
        <v>1</v>
      </c>
      <c r="M669" s="148">
        <f t="shared" si="60"/>
        <v>43770</v>
      </c>
      <c r="N669" s="147"/>
      <c r="O669" s="98"/>
      <c r="P669" s="94" t="s">
        <v>117</v>
      </c>
      <c r="Q669" s="94"/>
      <c r="R669" s="101" t="str">
        <f t="shared" si="57"/>
        <v>Quarterly Fuel Prices_2021_Update</v>
      </c>
    </row>
    <row r="670" spans="1:18" x14ac:dyDescent="0.6">
      <c r="A670" s="90" t="str">
        <f t="shared" si="53"/>
        <v>2019Q4</v>
      </c>
      <c r="B670" s="90">
        <f t="shared" si="58"/>
        <v>4</v>
      </c>
      <c r="C670" s="90">
        <f t="shared" si="61"/>
        <v>2019</v>
      </c>
      <c r="D670" s="90">
        <f t="shared" si="61"/>
        <v>12</v>
      </c>
      <c r="E670" s="162"/>
      <c r="F670" s="163"/>
      <c r="G670" s="98" t="s">
        <v>151</v>
      </c>
      <c r="H670" s="98" t="s">
        <v>22</v>
      </c>
      <c r="I670" s="99">
        <f t="shared" ca="1" si="59"/>
        <v>10.722756318574199</v>
      </c>
      <c r="J670" s="99"/>
      <c r="K670" s="98" t="s">
        <v>23</v>
      </c>
      <c r="L670" s="100">
        <v>1</v>
      </c>
      <c r="M670" s="148">
        <f t="shared" si="60"/>
        <v>43800</v>
      </c>
      <c r="N670" s="147"/>
      <c r="O670" s="98"/>
      <c r="P670" s="94" t="s">
        <v>117</v>
      </c>
      <c r="Q670" s="94"/>
      <c r="R670" s="101" t="str">
        <f t="shared" si="57"/>
        <v>Quarterly Fuel Prices_2021_Update</v>
      </c>
    </row>
    <row r="671" spans="1:18" x14ac:dyDescent="0.6">
      <c r="A671" s="90" t="str">
        <f t="shared" si="53"/>
        <v>2020Q1</v>
      </c>
      <c r="B671" s="90">
        <f t="shared" si="58"/>
        <v>1</v>
      </c>
      <c r="C671" s="90">
        <f t="shared" si="61"/>
        <v>2020</v>
      </c>
      <c r="D671" s="90">
        <f t="shared" si="61"/>
        <v>1</v>
      </c>
      <c r="E671" s="162"/>
      <c r="F671" s="163"/>
      <c r="G671" s="98" t="s">
        <v>151</v>
      </c>
      <c r="H671" s="98" t="s">
        <v>22</v>
      </c>
      <c r="I671" s="99">
        <f t="shared" ca="1" si="59"/>
        <v>16.420141969125449</v>
      </c>
      <c r="J671" s="99"/>
      <c r="K671" s="98" t="s">
        <v>23</v>
      </c>
      <c r="L671" s="100">
        <v>1</v>
      </c>
      <c r="M671" s="148">
        <f t="shared" si="60"/>
        <v>43831</v>
      </c>
      <c r="N671" s="147"/>
      <c r="O671" s="98"/>
      <c r="P671" s="94" t="s">
        <v>117</v>
      </c>
      <c r="Q671" s="94"/>
      <c r="R671" s="101" t="str">
        <f t="shared" si="57"/>
        <v>Quarterly Fuel Prices_2021_Update</v>
      </c>
    </row>
    <row r="672" spans="1:18" x14ac:dyDescent="0.6">
      <c r="A672" s="90" t="str">
        <f t="shared" si="53"/>
        <v>2020Q1</v>
      </c>
      <c r="B672" s="90">
        <f t="shared" si="58"/>
        <v>1</v>
      </c>
      <c r="C672" s="90">
        <f t="shared" si="61"/>
        <v>2020</v>
      </c>
      <c r="D672" s="90">
        <f t="shared" si="61"/>
        <v>2</v>
      </c>
      <c r="E672" s="162"/>
      <c r="F672" s="163"/>
      <c r="G672" s="98" t="s">
        <v>151</v>
      </c>
      <c r="H672" s="98" t="s">
        <v>22</v>
      </c>
      <c r="I672" s="99">
        <f t="shared" ca="1" si="59"/>
        <v>16.71924206037545</v>
      </c>
      <c r="J672" s="99"/>
      <c r="K672" s="98" t="s">
        <v>23</v>
      </c>
      <c r="L672" s="100">
        <v>1</v>
      </c>
      <c r="M672" s="148">
        <f t="shared" si="60"/>
        <v>43862</v>
      </c>
      <c r="N672" s="147"/>
      <c r="O672" s="98"/>
      <c r="P672" s="94" t="s">
        <v>117</v>
      </c>
      <c r="Q672" s="94"/>
      <c r="R672" s="101" t="str">
        <f t="shared" si="57"/>
        <v>Quarterly Fuel Prices_2021_Update</v>
      </c>
    </row>
    <row r="673" spans="1:18" x14ac:dyDescent="0.6">
      <c r="A673" s="90" t="str">
        <f t="shared" si="53"/>
        <v>2020Q1</v>
      </c>
      <c r="B673" s="90">
        <f t="shared" si="58"/>
        <v>1</v>
      </c>
      <c r="C673" s="90">
        <f t="shared" si="61"/>
        <v>2020</v>
      </c>
      <c r="D673" s="90">
        <f t="shared" si="61"/>
        <v>3</v>
      </c>
      <c r="E673" s="162"/>
      <c r="F673" s="163"/>
      <c r="G673" s="98" t="s">
        <v>151</v>
      </c>
      <c r="H673" s="98" t="s">
        <v>22</v>
      </c>
      <c r="I673" s="99">
        <f t="shared" ca="1" si="59"/>
        <v>16.131355674125448</v>
      </c>
      <c r="J673" s="99"/>
      <c r="K673" s="98" t="s">
        <v>23</v>
      </c>
      <c r="L673" s="100">
        <v>1</v>
      </c>
      <c r="M673" s="148">
        <f t="shared" si="60"/>
        <v>43891</v>
      </c>
      <c r="N673" s="147"/>
      <c r="O673" s="98"/>
      <c r="P673" s="94" t="s">
        <v>117</v>
      </c>
      <c r="Q673" s="94"/>
      <c r="R673" s="101" t="str">
        <f t="shared" si="57"/>
        <v>Quarterly Fuel Prices_2021_Update</v>
      </c>
    </row>
    <row r="674" spans="1:18" x14ac:dyDescent="0.6">
      <c r="A674" s="90" t="str">
        <f t="shared" si="53"/>
        <v>2020Q2</v>
      </c>
      <c r="B674" s="90">
        <f t="shared" si="58"/>
        <v>2</v>
      </c>
      <c r="C674" s="90">
        <f t="shared" si="61"/>
        <v>2020</v>
      </c>
      <c r="D674" s="90">
        <f t="shared" si="61"/>
        <v>4</v>
      </c>
      <c r="E674" s="162"/>
      <c r="F674" s="163"/>
      <c r="G674" s="98" t="s">
        <v>151</v>
      </c>
      <c r="H674" s="98" t="s">
        <v>22</v>
      </c>
      <c r="I674" s="99">
        <f t="shared" ca="1" si="59"/>
        <v>9.4948149132144248</v>
      </c>
      <c r="J674" s="99"/>
      <c r="K674" s="98" t="s">
        <v>23</v>
      </c>
      <c r="L674" s="100">
        <v>1</v>
      </c>
      <c r="M674" s="148">
        <f t="shared" si="60"/>
        <v>43922</v>
      </c>
      <c r="N674" s="147"/>
      <c r="O674" s="98"/>
      <c r="P674" s="94" t="s">
        <v>117</v>
      </c>
      <c r="Q674" s="94"/>
      <c r="R674" s="101" t="str">
        <f t="shared" si="57"/>
        <v>Quarterly Fuel Prices_2021_Update</v>
      </c>
    </row>
    <row r="675" spans="1:18" x14ac:dyDescent="0.6">
      <c r="A675" s="90" t="str">
        <f t="shared" si="53"/>
        <v>2020Q2</v>
      </c>
      <c r="B675" s="90">
        <f t="shared" si="58"/>
        <v>2</v>
      </c>
      <c r="C675" s="90">
        <f t="shared" ref="C675:D694" si="62">C519</f>
        <v>2020</v>
      </c>
      <c r="D675" s="90">
        <f t="shared" si="62"/>
        <v>5</v>
      </c>
      <c r="E675" s="162"/>
      <c r="F675" s="163"/>
      <c r="G675" s="98" t="s">
        <v>151</v>
      </c>
      <c r="H675" s="98" t="s">
        <v>22</v>
      </c>
      <c r="I675" s="99">
        <f t="shared" ca="1" si="59"/>
        <v>8.8863009344644244</v>
      </c>
      <c r="J675" s="99"/>
      <c r="K675" s="98" t="s">
        <v>23</v>
      </c>
      <c r="L675" s="100">
        <v>1</v>
      </c>
      <c r="M675" s="148">
        <f t="shared" si="60"/>
        <v>43952</v>
      </c>
      <c r="N675" s="147"/>
      <c r="O675" s="98"/>
      <c r="P675" s="94" t="s">
        <v>117</v>
      </c>
      <c r="Q675" s="94"/>
      <c r="R675" s="101" t="str">
        <f t="shared" si="57"/>
        <v>Quarterly Fuel Prices_2021_Update</v>
      </c>
    </row>
    <row r="676" spans="1:18" x14ac:dyDescent="0.6">
      <c r="A676" s="90" t="str">
        <f t="shared" si="53"/>
        <v>2020Q2</v>
      </c>
      <c r="B676" s="90">
        <f t="shared" si="58"/>
        <v>2</v>
      </c>
      <c r="C676" s="90">
        <f t="shared" si="62"/>
        <v>2020</v>
      </c>
      <c r="D676" s="90">
        <f t="shared" si="62"/>
        <v>6</v>
      </c>
      <c r="E676" s="162"/>
      <c r="F676" s="163"/>
      <c r="G676" s="98" t="s">
        <v>151</v>
      </c>
      <c r="H676" s="98" t="s">
        <v>22</v>
      </c>
      <c r="I676" s="99">
        <f t="shared" ca="1" si="59"/>
        <v>8.8863009344644244</v>
      </c>
      <c r="J676" s="99"/>
      <c r="K676" s="98" t="s">
        <v>23</v>
      </c>
      <c r="L676" s="100">
        <v>1</v>
      </c>
      <c r="M676" s="148">
        <f t="shared" si="60"/>
        <v>43983</v>
      </c>
      <c r="N676" s="147"/>
      <c r="O676" s="98"/>
      <c r="P676" s="94" t="s">
        <v>117</v>
      </c>
      <c r="Q676" s="94"/>
      <c r="R676" s="101" t="str">
        <f t="shared" si="57"/>
        <v>Quarterly Fuel Prices_2021_Update</v>
      </c>
    </row>
    <row r="677" spans="1:18" x14ac:dyDescent="0.6">
      <c r="A677" s="90" t="str">
        <f t="shared" si="53"/>
        <v>2020Q3</v>
      </c>
      <c r="B677" s="90">
        <f t="shared" si="58"/>
        <v>3</v>
      </c>
      <c r="C677" s="90">
        <f t="shared" si="62"/>
        <v>2020</v>
      </c>
      <c r="D677" s="90">
        <f t="shared" si="62"/>
        <v>7</v>
      </c>
      <c r="E677" s="162"/>
      <c r="F677" s="163"/>
      <c r="G677" s="98" t="s">
        <v>151</v>
      </c>
      <c r="H677" s="98" t="s">
        <v>22</v>
      </c>
      <c r="I677" s="99">
        <f t="shared" ca="1" si="59"/>
        <v>8.6089616684963346</v>
      </c>
      <c r="J677" s="99"/>
      <c r="K677" s="98" t="s">
        <v>23</v>
      </c>
      <c r="L677" s="100">
        <v>1</v>
      </c>
      <c r="M677" s="148">
        <f t="shared" si="60"/>
        <v>44013</v>
      </c>
      <c r="N677" s="147"/>
      <c r="O677" s="98"/>
      <c r="P677" s="94" t="s">
        <v>117</v>
      </c>
      <c r="Q677" s="94"/>
      <c r="R677" s="101" t="str">
        <f t="shared" si="57"/>
        <v>Quarterly Fuel Prices_2021_Update</v>
      </c>
    </row>
    <row r="678" spans="1:18" x14ac:dyDescent="0.6">
      <c r="A678" s="90" t="str">
        <f t="shared" si="53"/>
        <v>2020Q3</v>
      </c>
      <c r="B678" s="90">
        <f t="shared" si="58"/>
        <v>3</v>
      </c>
      <c r="C678" s="90">
        <f t="shared" si="62"/>
        <v>2020</v>
      </c>
      <c r="D678" s="90">
        <f t="shared" si="62"/>
        <v>8</v>
      </c>
      <c r="E678" s="162"/>
      <c r="F678" s="163"/>
      <c r="G678" s="98" t="s">
        <v>151</v>
      </c>
      <c r="H678" s="98" t="s">
        <v>22</v>
      </c>
      <c r="I678" s="99">
        <f t="shared" ca="1" si="59"/>
        <v>8.6089616684963346</v>
      </c>
      <c r="J678" s="99"/>
      <c r="K678" s="98" t="s">
        <v>23</v>
      </c>
      <c r="L678" s="100">
        <v>1</v>
      </c>
      <c r="M678" s="148">
        <f t="shared" si="60"/>
        <v>44044</v>
      </c>
      <c r="N678" s="147"/>
      <c r="O678" s="98"/>
      <c r="P678" s="94" t="s">
        <v>117</v>
      </c>
      <c r="Q678" s="94"/>
      <c r="R678" s="101" t="str">
        <f t="shared" si="57"/>
        <v>Quarterly Fuel Prices_2021_Update</v>
      </c>
    </row>
    <row r="679" spans="1:18" x14ac:dyDescent="0.6">
      <c r="A679" s="90" t="str">
        <f t="shared" si="53"/>
        <v>2020Q3</v>
      </c>
      <c r="B679" s="90">
        <f t="shared" si="58"/>
        <v>3</v>
      </c>
      <c r="C679" s="90">
        <f t="shared" si="62"/>
        <v>2020</v>
      </c>
      <c r="D679" s="90">
        <f t="shared" si="62"/>
        <v>9</v>
      </c>
      <c r="E679" s="162"/>
      <c r="F679" s="163"/>
      <c r="G679" s="98" t="s">
        <v>151</v>
      </c>
      <c r="H679" s="98" t="s">
        <v>22</v>
      </c>
      <c r="I679" s="99">
        <f t="shared" ca="1" si="59"/>
        <v>8.6089616684963346</v>
      </c>
      <c r="J679" s="99"/>
      <c r="K679" s="98" t="s">
        <v>23</v>
      </c>
      <c r="L679" s="100">
        <v>1</v>
      </c>
      <c r="M679" s="148">
        <f t="shared" si="60"/>
        <v>44075</v>
      </c>
      <c r="N679" s="147"/>
      <c r="O679" s="98"/>
      <c r="P679" s="94" t="s">
        <v>117</v>
      </c>
      <c r="Q679" s="94"/>
      <c r="R679" s="101" t="str">
        <f t="shared" si="57"/>
        <v>Quarterly Fuel Prices_2021_Update</v>
      </c>
    </row>
    <row r="680" spans="1:18" x14ac:dyDescent="0.6">
      <c r="A680" s="90" t="str">
        <f t="shared" si="53"/>
        <v>2020Q4</v>
      </c>
      <c r="B680" s="90">
        <f t="shared" si="58"/>
        <v>4</v>
      </c>
      <c r="C680" s="90">
        <f t="shared" si="62"/>
        <v>2020</v>
      </c>
      <c r="D680" s="90">
        <f t="shared" si="62"/>
        <v>10</v>
      </c>
      <c r="E680" s="162"/>
      <c r="F680" s="163"/>
      <c r="G680" s="98" t="s">
        <v>151</v>
      </c>
      <c r="H680" s="98" t="s">
        <v>22</v>
      </c>
      <c r="I680" s="99">
        <f t="shared" ca="1" si="59"/>
        <v>10.260259997998169</v>
      </c>
      <c r="J680" s="99"/>
      <c r="K680" s="98" t="s">
        <v>23</v>
      </c>
      <c r="L680" s="100">
        <v>1</v>
      </c>
      <c r="M680" s="148">
        <f t="shared" si="60"/>
        <v>44105</v>
      </c>
      <c r="N680" s="147"/>
      <c r="O680" s="98"/>
      <c r="P680" s="94" t="s">
        <v>117</v>
      </c>
      <c r="Q680" s="94"/>
      <c r="R680" s="101" t="str">
        <f t="shared" si="57"/>
        <v>Quarterly Fuel Prices_2021_Update</v>
      </c>
    </row>
    <row r="681" spans="1:18" x14ac:dyDescent="0.6">
      <c r="A681" s="90" t="str">
        <f t="shared" si="53"/>
        <v>2020Q4</v>
      </c>
      <c r="B681" s="90">
        <f t="shared" si="58"/>
        <v>4</v>
      </c>
      <c r="C681" s="90">
        <f t="shared" si="62"/>
        <v>2020</v>
      </c>
      <c r="D681" s="90">
        <f t="shared" si="62"/>
        <v>11</v>
      </c>
      <c r="E681" s="162"/>
      <c r="F681" s="163"/>
      <c r="G681" s="98" t="s">
        <v>151</v>
      </c>
      <c r="H681" s="98" t="s">
        <v>22</v>
      </c>
      <c r="I681" s="99">
        <f t="shared" ca="1" si="59"/>
        <v>10.260259997998169</v>
      </c>
      <c r="J681" s="99"/>
      <c r="K681" s="98" t="s">
        <v>23</v>
      </c>
      <c r="L681" s="100">
        <v>1</v>
      </c>
      <c r="M681" s="148">
        <f t="shared" si="60"/>
        <v>44136</v>
      </c>
      <c r="N681" s="147"/>
      <c r="O681" s="98"/>
      <c r="P681" s="94" t="s">
        <v>117</v>
      </c>
      <c r="Q681" s="94"/>
      <c r="R681" s="101" t="str">
        <f t="shared" si="57"/>
        <v>Quarterly Fuel Prices_2021_Update</v>
      </c>
    </row>
    <row r="682" spans="1:18" x14ac:dyDescent="0.6">
      <c r="A682" s="90" t="str">
        <f t="shared" si="53"/>
        <v>2020Q4</v>
      </c>
      <c r="B682" s="90">
        <f t="shared" si="58"/>
        <v>4</v>
      </c>
      <c r="C682" s="90">
        <f t="shared" si="62"/>
        <v>2020</v>
      </c>
      <c r="D682" s="90">
        <f t="shared" si="62"/>
        <v>12</v>
      </c>
      <c r="E682" s="162"/>
      <c r="F682" s="163"/>
      <c r="G682" s="98" t="s">
        <v>151</v>
      </c>
      <c r="H682" s="98" t="s">
        <v>22</v>
      </c>
      <c r="I682" s="99">
        <f t="shared" ca="1" si="59"/>
        <v>10.815029581701676</v>
      </c>
      <c r="J682" s="99"/>
      <c r="K682" s="98" t="s">
        <v>23</v>
      </c>
      <c r="L682" s="100">
        <v>1</v>
      </c>
      <c r="M682" s="148">
        <f t="shared" si="60"/>
        <v>44166</v>
      </c>
      <c r="N682" s="147"/>
      <c r="O682" s="98"/>
      <c r="P682" s="94" t="s">
        <v>117</v>
      </c>
      <c r="Q682" s="94"/>
      <c r="R682" s="101" t="str">
        <f t="shared" si="57"/>
        <v>Quarterly Fuel Prices_2021_Update</v>
      </c>
    </row>
    <row r="683" spans="1:18" x14ac:dyDescent="0.6">
      <c r="A683" s="90" t="str">
        <f t="shared" si="53"/>
        <v>2021Q1</v>
      </c>
      <c r="B683" s="90">
        <f t="shared" si="58"/>
        <v>1</v>
      </c>
      <c r="C683" s="90">
        <f t="shared" si="62"/>
        <v>2021</v>
      </c>
      <c r="D683" s="90">
        <f t="shared" si="62"/>
        <v>1</v>
      </c>
      <c r="E683" s="162"/>
      <c r="F683" s="163"/>
      <c r="G683" s="98" t="s">
        <v>151</v>
      </c>
      <c r="H683" s="98" t="s">
        <v>22</v>
      </c>
      <c r="I683" s="99">
        <f t="shared" ca="1" si="59"/>
        <v>16.586777077723536</v>
      </c>
      <c r="J683" s="99"/>
      <c r="K683" s="98" t="s">
        <v>23</v>
      </c>
      <c r="L683" s="100">
        <v>1</v>
      </c>
      <c r="M683" s="148">
        <f t="shared" si="60"/>
        <v>44197</v>
      </c>
      <c r="N683" s="147"/>
      <c r="O683" s="98"/>
      <c r="P683" s="94" t="s">
        <v>117</v>
      </c>
      <c r="Q683" s="94"/>
      <c r="R683" s="101" t="str">
        <f t="shared" si="57"/>
        <v>Quarterly Fuel Prices_2021_Update</v>
      </c>
    </row>
    <row r="684" spans="1:18" x14ac:dyDescent="0.6">
      <c r="A684" s="90" t="str">
        <f t="shared" si="53"/>
        <v>2021Q1</v>
      </c>
      <c r="B684" s="90">
        <f t="shared" si="58"/>
        <v>1</v>
      </c>
      <c r="C684" s="90">
        <f t="shared" si="62"/>
        <v>2021</v>
      </c>
      <c r="D684" s="90">
        <f t="shared" si="62"/>
        <v>2</v>
      </c>
      <c r="E684" s="162"/>
      <c r="F684" s="163"/>
      <c r="G684" s="98" t="s">
        <v>151</v>
      </c>
      <c r="H684" s="98" t="s">
        <v>22</v>
      </c>
      <c r="I684" s="99">
        <f t="shared" ca="1" si="59"/>
        <v>16.903788586630405</v>
      </c>
      <c r="J684" s="99"/>
      <c r="K684" s="98" t="s">
        <v>23</v>
      </c>
      <c r="L684" s="100">
        <v>1</v>
      </c>
      <c r="M684" s="148">
        <f t="shared" si="60"/>
        <v>44228</v>
      </c>
      <c r="N684" s="147"/>
      <c r="O684" s="98"/>
      <c r="P684" s="94" t="s">
        <v>117</v>
      </c>
      <c r="Q684" s="94"/>
      <c r="R684" s="101" t="str">
        <f t="shared" si="57"/>
        <v>Quarterly Fuel Prices_2021_Update</v>
      </c>
    </row>
    <row r="685" spans="1:18" x14ac:dyDescent="0.6">
      <c r="A685" s="90" t="str">
        <f t="shared" si="53"/>
        <v>2021Q1</v>
      </c>
      <c r="B685" s="90">
        <f t="shared" si="58"/>
        <v>1</v>
      </c>
      <c r="C685" s="90">
        <f t="shared" si="62"/>
        <v>2021</v>
      </c>
      <c r="D685" s="90">
        <f t="shared" si="62"/>
        <v>3</v>
      </c>
      <c r="E685" s="162"/>
      <c r="F685" s="163"/>
      <c r="G685" s="98" t="s">
        <v>151</v>
      </c>
      <c r="H685" s="98" t="s">
        <v>22</v>
      </c>
      <c r="I685" s="99">
        <f t="shared" ca="1" si="59"/>
        <v>16.269765568816666</v>
      </c>
      <c r="J685" s="99"/>
      <c r="K685" s="98" t="s">
        <v>23</v>
      </c>
      <c r="L685" s="100">
        <v>1</v>
      </c>
      <c r="M685" s="148">
        <f t="shared" si="60"/>
        <v>44256</v>
      </c>
      <c r="N685" s="147"/>
      <c r="O685" s="98"/>
      <c r="P685" s="94" t="s">
        <v>117</v>
      </c>
      <c r="Q685" s="94"/>
      <c r="R685" s="101" t="str">
        <f t="shared" si="57"/>
        <v>Quarterly Fuel Prices_2021_Update</v>
      </c>
    </row>
    <row r="686" spans="1:18" x14ac:dyDescent="0.6">
      <c r="A686" s="90" t="str">
        <f t="shared" si="53"/>
        <v>2021Q2</v>
      </c>
      <c r="B686" s="90">
        <f t="shared" si="58"/>
        <v>2</v>
      </c>
      <c r="C686" s="90">
        <f t="shared" si="62"/>
        <v>2021</v>
      </c>
      <c r="D686" s="90">
        <f t="shared" si="62"/>
        <v>4</v>
      </c>
      <c r="E686" s="162"/>
      <c r="F686" s="163"/>
      <c r="G686" s="98" t="s">
        <v>151</v>
      </c>
      <c r="H686" s="98" t="s">
        <v>22</v>
      </c>
      <c r="I686" s="99">
        <f t="shared" ca="1" si="59"/>
        <v>9.5480084051383933</v>
      </c>
      <c r="J686" s="99"/>
      <c r="K686" s="98" t="s">
        <v>23</v>
      </c>
      <c r="L686" s="100">
        <v>1</v>
      </c>
      <c r="M686" s="148">
        <f t="shared" si="60"/>
        <v>44287</v>
      </c>
      <c r="N686" s="147"/>
      <c r="O686" s="98"/>
      <c r="P686" s="94" t="s">
        <v>117</v>
      </c>
      <c r="Q686" s="94"/>
      <c r="R686" s="101" t="str">
        <f t="shared" si="57"/>
        <v>Quarterly Fuel Prices_2021_Update</v>
      </c>
    </row>
    <row r="687" spans="1:18" x14ac:dyDescent="0.6">
      <c r="A687" s="90" t="str">
        <f t="shared" si="53"/>
        <v>2021Q2</v>
      </c>
      <c r="B687" s="90">
        <f t="shared" si="58"/>
        <v>2</v>
      </c>
      <c r="C687" s="90">
        <f t="shared" si="62"/>
        <v>2021</v>
      </c>
      <c r="D687" s="90">
        <f t="shared" si="62"/>
        <v>5</v>
      </c>
      <c r="E687" s="162"/>
      <c r="F687" s="163"/>
      <c r="G687" s="98" t="s">
        <v>151</v>
      </c>
      <c r="H687" s="98" t="s">
        <v>22</v>
      </c>
      <c r="I687" s="99">
        <f t="shared" ca="1" si="59"/>
        <v>8.8886237983518903</v>
      </c>
      <c r="J687" s="99"/>
      <c r="K687" s="98" t="s">
        <v>23</v>
      </c>
      <c r="L687" s="100">
        <v>1</v>
      </c>
      <c r="M687" s="148">
        <f t="shared" si="60"/>
        <v>44317</v>
      </c>
      <c r="N687" s="147"/>
      <c r="O687" s="98"/>
      <c r="P687" s="94" t="s">
        <v>117</v>
      </c>
      <c r="Q687" s="94"/>
      <c r="R687" s="101" t="str">
        <f t="shared" si="57"/>
        <v>Quarterly Fuel Prices_2021_Update</v>
      </c>
    </row>
    <row r="688" spans="1:18" x14ac:dyDescent="0.6">
      <c r="A688" s="90" t="str">
        <f t="shared" si="53"/>
        <v>2021Q2</v>
      </c>
      <c r="B688" s="90">
        <f t="shared" si="58"/>
        <v>2</v>
      </c>
      <c r="C688" s="90">
        <f t="shared" si="62"/>
        <v>2021</v>
      </c>
      <c r="D688" s="90">
        <f t="shared" si="62"/>
        <v>6</v>
      </c>
      <c r="E688" s="162"/>
      <c r="F688" s="163"/>
      <c r="G688" s="98" t="s">
        <v>151</v>
      </c>
      <c r="H688" s="98" t="s">
        <v>22</v>
      </c>
      <c r="I688" s="99">
        <f t="shared" ca="1" si="59"/>
        <v>8.8886237983518903</v>
      </c>
      <c r="J688" s="99"/>
      <c r="K688" s="98" t="s">
        <v>23</v>
      </c>
      <c r="L688" s="100">
        <v>1</v>
      </c>
      <c r="M688" s="148">
        <f t="shared" si="60"/>
        <v>44348</v>
      </c>
      <c r="N688" s="147"/>
      <c r="O688" s="98"/>
      <c r="P688" s="94" t="s">
        <v>117</v>
      </c>
      <c r="Q688" s="94"/>
      <c r="R688" s="101" t="str">
        <f t="shared" si="57"/>
        <v>Quarterly Fuel Prices_2021_Update</v>
      </c>
    </row>
    <row r="689" spans="1:18" x14ac:dyDescent="0.6">
      <c r="A689" s="90" t="str">
        <f t="shared" si="53"/>
        <v>2021Q3</v>
      </c>
      <c r="B689" s="90">
        <f t="shared" si="58"/>
        <v>3</v>
      </c>
      <c r="C689" s="90">
        <f t="shared" si="62"/>
        <v>2021</v>
      </c>
      <c r="D689" s="90">
        <f t="shared" si="62"/>
        <v>7</v>
      </c>
      <c r="E689" s="162"/>
      <c r="F689" s="163"/>
      <c r="G689" s="98" t="s">
        <v>151</v>
      </c>
      <c r="H689" s="98" t="s">
        <v>22</v>
      </c>
      <c r="I689" s="99">
        <f t="shared" ca="1" si="59"/>
        <v>8.6112845323837988</v>
      </c>
      <c r="J689" s="99"/>
      <c r="K689" s="98" t="s">
        <v>23</v>
      </c>
      <c r="L689" s="100">
        <v>1</v>
      </c>
      <c r="M689" s="148">
        <f t="shared" si="60"/>
        <v>44378</v>
      </c>
      <c r="N689" s="147"/>
      <c r="O689" s="98"/>
      <c r="P689" s="94" t="s">
        <v>117</v>
      </c>
      <c r="Q689" s="94"/>
      <c r="R689" s="101" t="str">
        <f t="shared" si="57"/>
        <v>Quarterly Fuel Prices_2021_Update</v>
      </c>
    </row>
    <row r="690" spans="1:18" x14ac:dyDescent="0.6">
      <c r="A690" s="90" t="str">
        <f t="shared" si="53"/>
        <v>2021Q3</v>
      </c>
      <c r="B690" s="90">
        <f t="shared" si="58"/>
        <v>3</v>
      </c>
      <c r="C690" s="90">
        <f t="shared" si="62"/>
        <v>2021</v>
      </c>
      <c r="D690" s="90">
        <f t="shared" si="62"/>
        <v>8</v>
      </c>
      <c r="E690" s="162"/>
      <c r="F690" s="163"/>
      <c r="G690" s="98" t="s">
        <v>151</v>
      </c>
      <c r="H690" s="98" t="s">
        <v>22</v>
      </c>
      <c r="I690" s="99">
        <f t="shared" ca="1" si="59"/>
        <v>8.6112845323837988</v>
      </c>
      <c r="J690" s="99"/>
      <c r="K690" s="98" t="s">
        <v>23</v>
      </c>
      <c r="L690" s="100">
        <v>1</v>
      </c>
      <c r="M690" s="148">
        <f t="shared" si="60"/>
        <v>44409</v>
      </c>
      <c r="N690" s="147"/>
      <c r="O690" s="98"/>
      <c r="P690" s="94" t="s">
        <v>117</v>
      </c>
      <c r="Q690" s="94"/>
      <c r="R690" s="101" t="str">
        <f t="shared" si="57"/>
        <v>Quarterly Fuel Prices_2021_Update</v>
      </c>
    </row>
    <row r="691" spans="1:18" x14ac:dyDescent="0.6">
      <c r="A691" s="90" t="str">
        <f t="shared" si="53"/>
        <v>2021Q3</v>
      </c>
      <c r="B691" s="90">
        <f t="shared" si="58"/>
        <v>3</v>
      </c>
      <c r="C691" s="90">
        <f t="shared" si="62"/>
        <v>2021</v>
      </c>
      <c r="D691" s="90">
        <f t="shared" si="62"/>
        <v>9</v>
      </c>
      <c r="E691" s="162"/>
      <c r="F691" s="163"/>
      <c r="G691" s="98" t="s">
        <v>151</v>
      </c>
      <c r="H691" s="98" t="s">
        <v>22</v>
      </c>
      <c r="I691" s="99">
        <f t="shared" ca="1" si="59"/>
        <v>8.6112845323837988</v>
      </c>
      <c r="J691" s="99"/>
      <c r="K691" s="98" t="s">
        <v>23</v>
      </c>
      <c r="L691" s="100">
        <v>1</v>
      </c>
      <c r="M691" s="148">
        <f t="shared" si="60"/>
        <v>44440</v>
      </c>
      <c r="N691" s="147"/>
      <c r="O691" s="98"/>
      <c r="P691" s="94" t="s">
        <v>117</v>
      </c>
      <c r="Q691" s="94"/>
      <c r="R691" s="101" t="str">
        <f t="shared" si="57"/>
        <v>Quarterly Fuel Prices_2021_Update</v>
      </c>
    </row>
    <row r="692" spans="1:18" x14ac:dyDescent="0.6">
      <c r="A692" s="90" t="str">
        <f t="shared" si="53"/>
        <v>2021Q4</v>
      </c>
      <c r="B692" s="90">
        <f t="shared" si="58"/>
        <v>4</v>
      </c>
      <c r="C692" s="90">
        <f t="shared" si="62"/>
        <v>2021</v>
      </c>
      <c r="D692" s="90">
        <f t="shared" si="62"/>
        <v>10</v>
      </c>
      <c r="E692" s="162"/>
      <c r="F692" s="163"/>
      <c r="G692" s="98" t="s">
        <v>151</v>
      </c>
      <c r="H692" s="98" t="s">
        <v>22</v>
      </c>
      <c r="I692" s="99">
        <f t="shared" ca="1" si="59"/>
        <v>10.304834157147507</v>
      </c>
      <c r="J692" s="99"/>
      <c r="K692" s="98" t="s">
        <v>23</v>
      </c>
      <c r="L692" s="100">
        <v>1</v>
      </c>
      <c r="M692" s="148">
        <f t="shared" si="60"/>
        <v>44470</v>
      </c>
      <c r="N692" s="147"/>
      <c r="O692" s="98"/>
      <c r="P692" s="94" t="s">
        <v>117</v>
      </c>
      <c r="Q692" s="94"/>
      <c r="R692" s="101" t="str">
        <f t="shared" si="57"/>
        <v>Quarterly Fuel Prices_2021_Update</v>
      </c>
    </row>
    <row r="693" spans="1:18" x14ac:dyDescent="0.6">
      <c r="A693" s="90" t="str">
        <f t="shared" si="53"/>
        <v>2021Q4</v>
      </c>
      <c r="B693" s="90">
        <f t="shared" si="58"/>
        <v>4</v>
      </c>
      <c r="C693" s="90">
        <f t="shared" si="62"/>
        <v>2021</v>
      </c>
      <c r="D693" s="90">
        <f t="shared" si="62"/>
        <v>11</v>
      </c>
      <c r="E693" s="162"/>
      <c r="F693" s="163"/>
      <c r="G693" s="98" t="s">
        <v>151</v>
      </c>
      <c r="H693" s="98" t="s">
        <v>22</v>
      </c>
      <c r="I693" s="99">
        <f t="shared" ca="1" si="59"/>
        <v>10.304834157147507</v>
      </c>
      <c r="J693" s="99"/>
      <c r="K693" s="98" t="s">
        <v>23</v>
      </c>
      <c r="L693" s="100">
        <v>1</v>
      </c>
      <c r="M693" s="148">
        <f t="shared" si="60"/>
        <v>44501</v>
      </c>
      <c r="N693" s="147"/>
      <c r="O693" s="98"/>
      <c r="P693" s="94" t="s">
        <v>117</v>
      </c>
      <c r="Q693" s="94"/>
      <c r="R693" s="101" t="str">
        <f t="shared" si="57"/>
        <v>Quarterly Fuel Prices_2021_Update</v>
      </c>
    </row>
    <row r="694" spans="1:18" x14ac:dyDescent="0.6">
      <c r="A694" s="90" t="str">
        <f t="shared" si="53"/>
        <v>2021Q4</v>
      </c>
      <c r="B694" s="90">
        <f t="shared" si="58"/>
        <v>4</v>
      </c>
      <c r="C694" s="90">
        <f t="shared" si="62"/>
        <v>2021</v>
      </c>
      <c r="D694" s="90">
        <f t="shared" si="62"/>
        <v>12</v>
      </c>
      <c r="E694" s="162"/>
      <c r="F694" s="163"/>
      <c r="G694" s="98" t="s">
        <v>151</v>
      </c>
      <c r="H694" s="98" t="s">
        <v>22</v>
      </c>
      <c r="I694" s="99">
        <f t="shared" ca="1" si="59"/>
        <v>10.894272469432353</v>
      </c>
      <c r="J694" s="99"/>
      <c r="K694" s="98" t="s">
        <v>23</v>
      </c>
      <c r="L694" s="100">
        <v>1</v>
      </c>
      <c r="M694" s="148">
        <f t="shared" si="60"/>
        <v>44531</v>
      </c>
      <c r="N694" s="147"/>
      <c r="O694" s="98"/>
      <c r="P694" s="94" t="s">
        <v>117</v>
      </c>
      <c r="Q694" s="94"/>
      <c r="R694" s="101" t="str">
        <f t="shared" si="57"/>
        <v>Quarterly Fuel Prices_2021_Update</v>
      </c>
    </row>
    <row r="695" spans="1:18" x14ac:dyDescent="0.6">
      <c r="A695" s="90" t="str">
        <f t="shared" si="53"/>
        <v>2022Q1</v>
      </c>
      <c r="B695" s="90">
        <f t="shared" si="58"/>
        <v>1</v>
      </c>
      <c r="C695" s="90">
        <f t="shared" ref="C695:D714" si="63">C539</f>
        <v>2022</v>
      </c>
      <c r="D695" s="90">
        <f t="shared" si="63"/>
        <v>1</v>
      </c>
      <c r="E695" s="162"/>
      <c r="F695" s="163"/>
      <c r="G695" s="98" t="s">
        <v>151</v>
      </c>
      <c r="H695" s="98" t="s">
        <v>22</v>
      </c>
      <c r="I695" s="99">
        <f t="shared" ca="1" si="59"/>
        <v>16.725452131252219</v>
      </c>
      <c r="J695" s="99"/>
      <c r="K695" s="98" t="s">
        <v>23</v>
      </c>
      <c r="L695" s="100">
        <v>1</v>
      </c>
      <c r="M695" s="148">
        <f t="shared" si="60"/>
        <v>44562</v>
      </c>
      <c r="N695" s="147"/>
      <c r="O695" s="98"/>
      <c r="P695" s="94" t="s">
        <v>117</v>
      </c>
      <c r="Q695" s="94"/>
      <c r="R695" s="101" t="str">
        <f t="shared" si="57"/>
        <v>Quarterly Fuel Prices_2021_Update</v>
      </c>
    </row>
    <row r="696" spans="1:18" x14ac:dyDescent="0.6">
      <c r="A696" s="90" t="str">
        <f t="shared" si="53"/>
        <v>2022Q1</v>
      </c>
      <c r="B696" s="90">
        <f t="shared" si="58"/>
        <v>1</v>
      </c>
      <c r="C696" s="90">
        <f t="shared" si="63"/>
        <v>2022</v>
      </c>
      <c r="D696" s="90">
        <f t="shared" si="63"/>
        <v>2</v>
      </c>
      <c r="E696" s="162"/>
      <c r="F696" s="163"/>
      <c r="G696" s="98" t="s">
        <v>151</v>
      </c>
      <c r="H696" s="98" t="s">
        <v>22</v>
      </c>
      <c r="I696" s="99">
        <f t="shared" ca="1" si="59"/>
        <v>17.062274362091756</v>
      </c>
      <c r="J696" s="99"/>
      <c r="K696" s="98" t="s">
        <v>23</v>
      </c>
      <c r="L696" s="100">
        <v>1</v>
      </c>
      <c r="M696" s="148">
        <f t="shared" si="60"/>
        <v>44593</v>
      </c>
      <c r="N696" s="147"/>
      <c r="O696" s="98"/>
      <c r="P696" s="94" t="s">
        <v>117</v>
      </c>
      <c r="Q696" s="94"/>
      <c r="R696" s="101" t="str">
        <f t="shared" si="57"/>
        <v>Quarterly Fuel Prices_2021_Update</v>
      </c>
    </row>
    <row r="697" spans="1:18" x14ac:dyDescent="0.6">
      <c r="A697" s="90" t="str">
        <f t="shared" si="53"/>
        <v>2022Q1</v>
      </c>
      <c r="B697" s="90">
        <f t="shared" si="58"/>
        <v>1</v>
      </c>
      <c r="C697" s="90">
        <f t="shared" si="63"/>
        <v>2022</v>
      </c>
      <c r="D697" s="90">
        <f t="shared" si="63"/>
        <v>3</v>
      </c>
      <c r="E697" s="162"/>
      <c r="F697" s="163"/>
      <c r="G697" s="98" t="s">
        <v>151</v>
      </c>
      <c r="H697" s="98" t="s">
        <v>22</v>
      </c>
      <c r="I697" s="99">
        <f t="shared" ca="1" si="59"/>
        <v>16.388629900412681</v>
      </c>
      <c r="J697" s="99"/>
      <c r="K697" s="98" t="s">
        <v>23</v>
      </c>
      <c r="L697" s="100">
        <v>1</v>
      </c>
      <c r="M697" s="148">
        <f t="shared" si="60"/>
        <v>44621</v>
      </c>
      <c r="N697" s="147"/>
      <c r="O697" s="98"/>
      <c r="P697" s="94" t="s">
        <v>117</v>
      </c>
      <c r="Q697" s="94"/>
      <c r="R697" s="101" t="str">
        <f t="shared" si="57"/>
        <v>Quarterly Fuel Prices_2021_Update</v>
      </c>
    </row>
    <row r="698" spans="1:18" x14ac:dyDescent="0.6">
      <c r="A698" s="90" t="str">
        <f t="shared" si="53"/>
        <v>2022Q2</v>
      </c>
      <c r="B698" s="90">
        <f t="shared" si="58"/>
        <v>2</v>
      </c>
      <c r="C698" s="90">
        <f t="shared" si="63"/>
        <v>2022</v>
      </c>
      <c r="D698" s="90">
        <f t="shared" si="63"/>
        <v>4</v>
      </c>
      <c r="E698" s="162"/>
      <c r="F698" s="163"/>
      <c r="G698" s="98" t="s">
        <v>151</v>
      </c>
      <c r="H698" s="98" t="s">
        <v>22</v>
      </c>
      <c r="I698" s="99">
        <f t="shared" ca="1" si="59"/>
        <v>9.5925825642877314</v>
      </c>
      <c r="J698" s="99"/>
      <c r="K698" s="98" t="s">
        <v>23</v>
      </c>
      <c r="L698" s="100">
        <v>1</v>
      </c>
      <c r="M698" s="148">
        <f t="shared" si="60"/>
        <v>44652</v>
      </c>
      <c r="N698" s="147"/>
      <c r="O698" s="98"/>
      <c r="P698" s="94" t="s">
        <v>117</v>
      </c>
      <c r="Q698" s="94"/>
      <c r="R698" s="101" t="str">
        <f t="shared" si="57"/>
        <v>Quarterly Fuel Prices_2021_Update</v>
      </c>
    </row>
    <row r="699" spans="1:18" x14ac:dyDescent="0.6">
      <c r="A699" s="90" t="str">
        <f t="shared" si="53"/>
        <v>2022Q2</v>
      </c>
      <c r="B699" s="90">
        <f t="shared" si="58"/>
        <v>2</v>
      </c>
      <c r="C699" s="90">
        <f t="shared" si="63"/>
        <v>2022</v>
      </c>
      <c r="D699" s="90">
        <f t="shared" si="63"/>
        <v>5</v>
      </c>
      <c r="E699" s="162"/>
      <c r="F699" s="163"/>
      <c r="G699" s="98" t="s">
        <v>151</v>
      </c>
      <c r="H699" s="98" t="s">
        <v>22</v>
      </c>
      <c r="I699" s="99">
        <f t="shared" ca="1" si="59"/>
        <v>8.8919916141202755</v>
      </c>
      <c r="J699" s="99"/>
      <c r="K699" s="98" t="s">
        <v>23</v>
      </c>
      <c r="L699" s="100">
        <v>1</v>
      </c>
      <c r="M699" s="148">
        <f t="shared" si="60"/>
        <v>44682</v>
      </c>
      <c r="N699" s="147"/>
      <c r="O699" s="98"/>
      <c r="P699" s="94" t="s">
        <v>117</v>
      </c>
      <c r="Q699" s="94"/>
      <c r="R699" s="101" t="str">
        <f t="shared" si="57"/>
        <v>Quarterly Fuel Prices_2021_Update</v>
      </c>
    </row>
    <row r="700" spans="1:18" x14ac:dyDescent="0.6">
      <c r="A700" s="90" t="str">
        <f t="shared" si="53"/>
        <v>2022Q2</v>
      </c>
      <c r="B700" s="90">
        <f t="shared" ref="B700:B763" si="64">IF(D700&lt;=3,1,IF(D700&lt;=6,2,IF(D700&lt;=9,3,4)))</f>
        <v>2</v>
      </c>
      <c r="C700" s="90">
        <f t="shared" si="63"/>
        <v>2022</v>
      </c>
      <c r="D700" s="90">
        <f t="shared" si="63"/>
        <v>6</v>
      </c>
      <c r="E700" s="162"/>
      <c r="F700" s="163"/>
      <c r="G700" s="98" t="s">
        <v>151</v>
      </c>
      <c r="H700" s="98" t="s">
        <v>22</v>
      </c>
      <c r="I700" s="99">
        <f t="shared" ref="I700:I763" ca="1" si="65">AVERAGE(INDEX($I$115:$I$166,MATCH($A700,$C$115:$C$166,0)),I544)</f>
        <v>8.8919916141202755</v>
      </c>
      <c r="J700" s="99"/>
      <c r="K700" s="98" t="s">
        <v>23</v>
      </c>
      <c r="L700" s="100">
        <v>1</v>
      </c>
      <c r="M700" s="148">
        <f t="shared" ref="M700:M763" si="66">DATE(C700,D700,1)</f>
        <v>44713</v>
      </c>
      <c r="N700" s="147"/>
      <c r="O700" s="98"/>
      <c r="P700" s="94" t="s">
        <v>117</v>
      </c>
      <c r="Q700" s="94"/>
      <c r="R700" s="101" t="str">
        <f t="shared" si="57"/>
        <v>Quarterly Fuel Prices_2021_Update</v>
      </c>
    </row>
    <row r="701" spans="1:18" x14ac:dyDescent="0.6">
      <c r="A701" s="90" t="str">
        <f t="shared" si="53"/>
        <v>2022Q3</v>
      </c>
      <c r="B701" s="90">
        <f t="shared" si="64"/>
        <v>3</v>
      </c>
      <c r="C701" s="90">
        <f t="shared" si="63"/>
        <v>2022</v>
      </c>
      <c r="D701" s="90">
        <f t="shared" si="63"/>
        <v>7</v>
      </c>
      <c r="E701" s="162"/>
      <c r="F701" s="163"/>
      <c r="G701" s="98" t="s">
        <v>151</v>
      </c>
      <c r="H701" s="98" t="s">
        <v>22</v>
      </c>
      <c r="I701" s="99">
        <f t="shared" ca="1" si="65"/>
        <v>8.6146523481521875</v>
      </c>
      <c r="J701" s="99"/>
      <c r="K701" s="98" t="s">
        <v>23</v>
      </c>
      <c r="L701" s="100">
        <v>1</v>
      </c>
      <c r="M701" s="148">
        <f t="shared" si="66"/>
        <v>44743</v>
      </c>
      <c r="N701" s="147"/>
      <c r="O701" s="98"/>
      <c r="P701" s="94" t="s">
        <v>117</v>
      </c>
      <c r="Q701" s="94"/>
      <c r="R701" s="101" t="str">
        <f t="shared" si="57"/>
        <v>Quarterly Fuel Prices_2021_Update</v>
      </c>
    </row>
    <row r="702" spans="1:18" x14ac:dyDescent="0.6">
      <c r="A702" s="90" t="str">
        <f t="shared" si="53"/>
        <v>2022Q3</v>
      </c>
      <c r="B702" s="90">
        <f t="shared" si="64"/>
        <v>3</v>
      </c>
      <c r="C702" s="90">
        <f t="shared" si="63"/>
        <v>2022</v>
      </c>
      <c r="D702" s="90">
        <f t="shared" si="63"/>
        <v>8</v>
      </c>
      <c r="E702" s="162"/>
      <c r="F702" s="163"/>
      <c r="G702" s="98" t="s">
        <v>151</v>
      </c>
      <c r="H702" s="98" t="s">
        <v>22</v>
      </c>
      <c r="I702" s="99">
        <f t="shared" ca="1" si="65"/>
        <v>8.6146523481521875</v>
      </c>
      <c r="J702" s="99"/>
      <c r="K702" s="98" t="s">
        <v>23</v>
      </c>
      <c r="L702" s="100">
        <v>1</v>
      </c>
      <c r="M702" s="148">
        <f t="shared" si="66"/>
        <v>44774</v>
      </c>
      <c r="N702" s="147"/>
      <c r="O702" s="98"/>
      <c r="P702" s="94" t="s">
        <v>117</v>
      </c>
      <c r="Q702" s="94"/>
      <c r="R702" s="101" t="str">
        <f t="shared" si="57"/>
        <v>Quarterly Fuel Prices_2021_Update</v>
      </c>
    </row>
    <row r="703" spans="1:18" x14ac:dyDescent="0.6">
      <c r="A703" s="90" t="str">
        <f t="shared" si="53"/>
        <v>2022Q3</v>
      </c>
      <c r="B703" s="90">
        <f t="shared" si="64"/>
        <v>3</v>
      </c>
      <c r="C703" s="90">
        <f t="shared" si="63"/>
        <v>2022</v>
      </c>
      <c r="D703" s="90">
        <f t="shared" si="63"/>
        <v>9</v>
      </c>
      <c r="E703" s="162"/>
      <c r="F703" s="163"/>
      <c r="G703" s="98" t="s">
        <v>151</v>
      </c>
      <c r="H703" s="98" t="s">
        <v>22</v>
      </c>
      <c r="I703" s="99">
        <f t="shared" ca="1" si="65"/>
        <v>8.6146523481521875</v>
      </c>
      <c r="J703" s="99"/>
      <c r="K703" s="98" t="s">
        <v>23</v>
      </c>
      <c r="L703" s="100">
        <v>1</v>
      </c>
      <c r="M703" s="148">
        <f t="shared" si="66"/>
        <v>44805</v>
      </c>
      <c r="N703" s="147"/>
      <c r="O703" s="98"/>
      <c r="P703" s="94" t="s">
        <v>117</v>
      </c>
      <c r="Q703" s="94"/>
      <c r="R703" s="101" t="str">
        <f t="shared" si="57"/>
        <v>Quarterly Fuel Prices_2021_Update</v>
      </c>
    </row>
    <row r="704" spans="1:18" x14ac:dyDescent="0.6">
      <c r="A704" s="90" t="str">
        <f t="shared" si="53"/>
        <v>2022Q4</v>
      </c>
      <c r="B704" s="90">
        <f t="shared" si="64"/>
        <v>4</v>
      </c>
      <c r="C704" s="90">
        <f t="shared" si="63"/>
        <v>2022</v>
      </c>
      <c r="D704" s="90">
        <f t="shared" si="63"/>
        <v>10</v>
      </c>
      <c r="E704" s="162"/>
      <c r="F704" s="163"/>
      <c r="G704" s="98" t="s">
        <v>151</v>
      </c>
      <c r="H704" s="98" t="s">
        <v>22</v>
      </c>
      <c r="I704" s="99">
        <f t="shared" ca="1" si="65"/>
        <v>10.304834157147507</v>
      </c>
      <c r="J704" s="99"/>
      <c r="K704" s="98" t="s">
        <v>23</v>
      </c>
      <c r="L704" s="100">
        <v>1</v>
      </c>
      <c r="M704" s="148">
        <f t="shared" si="66"/>
        <v>44835</v>
      </c>
      <c r="N704" s="147"/>
      <c r="O704" s="98"/>
      <c r="P704" s="94" t="s">
        <v>117</v>
      </c>
      <c r="Q704" s="94"/>
      <c r="R704" s="101" t="str">
        <f t="shared" si="57"/>
        <v>Quarterly Fuel Prices_2021_Update</v>
      </c>
    </row>
    <row r="705" spans="1:18" x14ac:dyDescent="0.6">
      <c r="A705" s="90" t="str">
        <f t="shared" si="53"/>
        <v>2022Q4</v>
      </c>
      <c r="B705" s="90">
        <f t="shared" si="64"/>
        <v>4</v>
      </c>
      <c r="C705" s="90">
        <f t="shared" si="63"/>
        <v>2022</v>
      </c>
      <c r="D705" s="90">
        <f t="shared" si="63"/>
        <v>11</v>
      </c>
      <c r="E705" s="162"/>
      <c r="F705" s="163"/>
      <c r="G705" s="98" t="s">
        <v>151</v>
      </c>
      <c r="H705" s="98" t="s">
        <v>22</v>
      </c>
      <c r="I705" s="99">
        <f t="shared" ca="1" si="65"/>
        <v>10.304834157147507</v>
      </c>
      <c r="J705" s="99"/>
      <c r="K705" s="98" t="s">
        <v>23</v>
      </c>
      <c r="L705" s="100">
        <v>1</v>
      </c>
      <c r="M705" s="148">
        <f t="shared" si="66"/>
        <v>44866</v>
      </c>
      <c r="N705" s="147"/>
      <c r="O705" s="98"/>
      <c r="P705" s="94" t="s">
        <v>117</v>
      </c>
      <c r="Q705" s="94"/>
      <c r="R705" s="101" t="str">
        <f t="shared" si="57"/>
        <v>Quarterly Fuel Prices_2021_Update</v>
      </c>
    </row>
    <row r="706" spans="1:18" x14ac:dyDescent="0.6">
      <c r="A706" s="90" t="str">
        <f t="shared" si="53"/>
        <v>2022Q4</v>
      </c>
      <c r="B706" s="90">
        <f t="shared" si="64"/>
        <v>4</v>
      </c>
      <c r="C706" s="90">
        <f t="shared" si="63"/>
        <v>2022</v>
      </c>
      <c r="D706" s="90">
        <f t="shared" si="63"/>
        <v>12</v>
      </c>
      <c r="E706" s="162"/>
      <c r="F706" s="163"/>
      <c r="G706" s="98" t="s">
        <v>151</v>
      </c>
      <c r="H706" s="98" t="s">
        <v>22</v>
      </c>
      <c r="I706" s="99">
        <f t="shared" ca="1" si="65"/>
        <v>10.894272469432353</v>
      </c>
      <c r="J706" s="99"/>
      <c r="K706" s="98" t="s">
        <v>23</v>
      </c>
      <c r="L706" s="100">
        <v>1</v>
      </c>
      <c r="M706" s="148">
        <f t="shared" si="66"/>
        <v>44896</v>
      </c>
      <c r="N706" s="147"/>
      <c r="O706" s="98"/>
      <c r="P706" s="94" t="s">
        <v>117</v>
      </c>
      <c r="Q706" s="94"/>
      <c r="R706" s="101" t="str">
        <f t="shared" si="57"/>
        <v>Quarterly Fuel Prices_2021_Update</v>
      </c>
    </row>
    <row r="707" spans="1:18" x14ac:dyDescent="0.6">
      <c r="A707" s="90" t="str">
        <f t="shared" si="53"/>
        <v>2023Q1</v>
      </c>
      <c r="B707" s="90">
        <f t="shared" si="64"/>
        <v>1</v>
      </c>
      <c r="C707" s="90">
        <f t="shared" si="63"/>
        <v>2023</v>
      </c>
      <c r="D707" s="90">
        <f t="shared" si="63"/>
        <v>1</v>
      </c>
      <c r="E707" s="63"/>
      <c r="G707" s="98" t="s">
        <v>151</v>
      </c>
      <c r="H707" s="98" t="s">
        <v>22</v>
      </c>
      <c r="I707" s="99">
        <f t="shared" ca="1" si="65"/>
        <v>16.725452131252219</v>
      </c>
      <c r="J707" s="99"/>
      <c r="K707" s="98" t="s">
        <v>23</v>
      </c>
      <c r="L707" s="100">
        <v>1</v>
      </c>
      <c r="M707" s="148">
        <f t="shared" si="66"/>
        <v>44927</v>
      </c>
      <c r="N707" s="147"/>
      <c r="O707" s="98"/>
      <c r="P707" s="94" t="s">
        <v>117</v>
      </c>
      <c r="Q707" s="94"/>
      <c r="R707" s="101" t="str">
        <f t="shared" si="57"/>
        <v>Quarterly Fuel Prices_2021_Update</v>
      </c>
    </row>
    <row r="708" spans="1:18" x14ac:dyDescent="0.6">
      <c r="A708" s="90" t="str">
        <f t="shared" si="53"/>
        <v>2023Q1</v>
      </c>
      <c r="B708" s="90">
        <f t="shared" si="64"/>
        <v>1</v>
      </c>
      <c r="C708" s="90">
        <f t="shared" si="63"/>
        <v>2023</v>
      </c>
      <c r="D708" s="90">
        <f t="shared" si="63"/>
        <v>2</v>
      </c>
      <c r="E708" s="63"/>
      <c r="G708" s="98" t="s">
        <v>151</v>
      </c>
      <c r="H708" s="98" t="s">
        <v>22</v>
      </c>
      <c r="I708" s="99">
        <f t="shared" ca="1" si="65"/>
        <v>17.062274362091756</v>
      </c>
      <c r="J708" s="99"/>
      <c r="K708" s="98" t="s">
        <v>23</v>
      </c>
      <c r="L708" s="100">
        <v>1</v>
      </c>
      <c r="M708" s="148">
        <f t="shared" si="66"/>
        <v>44958</v>
      </c>
      <c r="N708" s="147"/>
      <c r="O708" s="98"/>
      <c r="P708" s="94" t="s">
        <v>117</v>
      </c>
      <c r="Q708" s="94"/>
      <c r="R708" s="101" t="str">
        <f t="shared" si="57"/>
        <v>Quarterly Fuel Prices_2021_Update</v>
      </c>
    </row>
    <row r="709" spans="1:18" x14ac:dyDescent="0.6">
      <c r="A709" s="90" t="str">
        <f t="shared" si="53"/>
        <v>2023Q1</v>
      </c>
      <c r="B709" s="90">
        <f t="shared" si="64"/>
        <v>1</v>
      </c>
      <c r="C709" s="90">
        <f t="shared" si="63"/>
        <v>2023</v>
      </c>
      <c r="D709" s="90">
        <f t="shared" si="63"/>
        <v>3</v>
      </c>
      <c r="E709" s="63"/>
      <c r="G709" s="98" t="s">
        <v>151</v>
      </c>
      <c r="H709" s="98" t="s">
        <v>22</v>
      </c>
      <c r="I709" s="99">
        <f t="shared" ca="1" si="65"/>
        <v>16.388629900412681</v>
      </c>
      <c r="J709" s="99"/>
      <c r="K709" s="98" t="s">
        <v>23</v>
      </c>
      <c r="L709" s="100">
        <v>1</v>
      </c>
      <c r="M709" s="148">
        <f t="shared" si="66"/>
        <v>44986</v>
      </c>
      <c r="N709" s="147"/>
      <c r="O709" s="98"/>
      <c r="P709" s="94" t="s">
        <v>117</v>
      </c>
      <c r="Q709" s="94"/>
      <c r="R709" s="101" t="str">
        <f t="shared" si="57"/>
        <v>Quarterly Fuel Prices_2021_Update</v>
      </c>
    </row>
    <row r="710" spans="1:18" x14ac:dyDescent="0.6">
      <c r="A710" s="90" t="str">
        <f t="shared" si="53"/>
        <v>2023Q2</v>
      </c>
      <c r="B710" s="90">
        <f t="shared" si="64"/>
        <v>2</v>
      </c>
      <c r="C710" s="90">
        <f t="shared" si="63"/>
        <v>2023</v>
      </c>
      <c r="D710" s="90">
        <f t="shared" si="63"/>
        <v>4</v>
      </c>
      <c r="E710" s="63"/>
      <c r="G710" s="98" t="s">
        <v>151</v>
      </c>
      <c r="H710" s="98" t="s">
        <v>22</v>
      </c>
      <c r="I710" s="99">
        <f t="shared" ca="1" si="65"/>
        <v>9.5925825642877314</v>
      </c>
      <c r="J710" s="99"/>
      <c r="K710" s="98" t="s">
        <v>23</v>
      </c>
      <c r="L710" s="100">
        <v>1</v>
      </c>
      <c r="M710" s="148">
        <f t="shared" si="66"/>
        <v>45017</v>
      </c>
      <c r="N710" s="147"/>
      <c r="O710" s="98"/>
      <c r="P710" s="94" t="s">
        <v>117</v>
      </c>
      <c r="Q710" s="94"/>
      <c r="R710" s="101" t="str">
        <f t="shared" si="57"/>
        <v>Quarterly Fuel Prices_2021_Update</v>
      </c>
    </row>
    <row r="711" spans="1:18" x14ac:dyDescent="0.6">
      <c r="A711" s="90" t="str">
        <f t="shared" si="53"/>
        <v>2023Q2</v>
      </c>
      <c r="B711" s="90">
        <f t="shared" si="64"/>
        <v>2</v>
      </c>
      <c r="C711" s="90">
        <f t="shared" si="63"/>
        <v>2023</v>
      </c>
      <c r="D711" s="90">
        <f t="shared" si="63"/>
        <v>5</v>
      </c>
      <c r="E711" s="63"/>
      <c r="G711" s="98" t="s">
        <v>151</v>
      </c>
      <c r="H711" s="98" t="s">
        <v>22</v>
      </c>
      <c r="I711" s="99">
        <f t="shared" ca="1" si="65"/>
        <v>8.8919916141202755</v>
      </c>
      <c r="J711" s="99"/>
      <c r="K711" s="98" t="s">
        <v>23</v>
      </c>
      <c r="L711" s="100">
        <v>1</v>
      </c>
      <c r="M711" s="148">
        <f t="shared" si="66"/>
        <v>45047</v>
      </c>
      <c r="N711" s="147"/>
      <c r="O711" s="98"/>
      <c r="P711" s="94" t="s">
        <v>117</v>
      </c>
      <c r="Q711" s="94"/>
      <c r="R711" s="101" t="str">
        <f t="shared" si="57"/>
        <v>Quarterly Fuel Prices_2021_Update</v>
      </c>
    </row>
    <row r="712" spans="1:18" x14ac:dyDescent="0.6">
      <c r="A712" s="90" t="str">
        <f t="shared" si="53"/>
        <v>2023Q2</v>
      </c>
      <c r="B712" s="90">
        <f t="shared" si="64"/>
        <v>2</v>
      </c>
      <c r="C712" s="90">
        <f t="shared" si="63"/>
        <v>2023</v>
      </c>
      <c r="D712" s="90">
        <f t="shared" si="63"/>
        <v>6</v>
      </c>
      <c r="E712" s="63"/>
      <c r="G712" s="98" t="s">
        <v>151</v>
      </c>
      <c r="H712" s="98" t="s">
        <v>22</v>
      </c>
      <c r="I712" s="99">
        <f t="shared" ca="1" si="65"/>
        <v>8.8919916141202755</v>
      </c>
      <c r="J712" s="99"/>
      <c r="K712" s="98" t="s">
        <v>23</v>
      </c>
      <c r="L712" s="100">
        <v>1</v>
      </c>
      <c r="M712" s="148">
        <f t="shared" si="66"/>
        <v>45078</v>
      </c>
      <c r="N712" s="147"/>
      <c r="O712" s="98"/>
      <c r="P712" s="94" t="s">
        <v>117</v>
      </c>
      <c r="Q712" s="94"/>
      <c r="R712" s="101" t="str">
        <f t="shared" si="57"/>
        <v>Quarterly Fuel Prices_2021_Update</v>
      </c>
    </row>
    <row r="713" spans="1:18" x14ac:dyDescent="0.6">
      <c r="A713" s="90" t="str">
        <f t="shared" si="53"/>
        <v>2023Q3</v>
      </c>
      <c r="B713" s="90">
        <f t="shared" si="64"/>
        <v>3</v>
      </c>
      <c r="C713" s="90">
        <f t="shared" si="63"/>
        <v>2023</v>
      </c>
      <c r="D713" s="90">
        <f t="shared" si="63"/>
        <v>7</v>
      </c>
      <c r="E713" s="63"/>
      <c r="G713" s="98" t="s">
        <v>151</v>
      </c>
      <c r="H713" s="98" t="s">
        <v>22</v>
      </c>
      <c r="I713" s="99">
        <f t="shared" ca="1" si="65"/>
        <v>8.6146523481521875</v>
      </c>
      <c r="J713" s="99"/>
      <c r="K713" s="98" t="s">
        <v>23</v>
      </c>
      <c r="L713" s="100">
        <v>1</v>
      </c>
      <c r="M713" s="148">
        <f t="shared" si="66"/>
        <v>45108</v>
      </c>
      <c r="N713" s="147"/>
      <c r="O713" s="98"/>
      <c r="P713" s="94" t="s">
        <v>117</v>
      </c>
      <c r="Q713" s="94"/>
      <c r="R713" s="101" t="str">
        <f t="shared" si="57"/>
        <v>Quarterly Fuel Prices_2021_Update</v>
      </c>
    </row>
    <row r="714" spans="1:18" x14ac:dyDescent="0.6">
      <c r="A714" s="90" t="str">
        <f t="shared" si="53"/>
        <v>2023Q3</v>
      </c>
      <c r="B714" s="90">
        <f t="shared" si="64"/>
        <v>3</v>
      </c>
      <c r="C714" s="90">
        <f t="shared" si="63"/>
        <v>2023</v>
      </c>
      <c r="D714" s="90">
        <f t="shared" si="63"/>
        <v>8</v>
      </c>
      <c r="E714" s="63"/>
      <c r="G714" s="98" t="s">
        <v>151</v>
      </c>
      <c r="H714" s="98" t="s">
        <v>22</v>
      </c>
      <c r="I714" s="99">
        <f t="shared" ca="1" si="65"/>
        <v>8.6146523481521875</v>
      </c>
      <c r="J714" s="99"/>
      <c r="K714" s="98" t="s">
        <v>23</v>
      </c>
      <c r="L714" s="100">
        <v>1</v>
      </c>
      <c r="M714" s="148">
        <f t="shared" si="66"/>
        <v>45139</v>
      </c>
      <c r="N714" s="147"/>
      <c r="O714" s="98"/>
      <c r="P714" s="94" t="s">
        <v>117</v>
      </c>
      <c r="Q714" s="94"/>
      <c r="R714" s="101" t="str">
        <f t="shared" si="57"/>
        <v>Quarterly Fuel Prices_2021_Update</v>
      </c>
    </row>
    <row r="715" spans="1:18" x14ac:dyDescent="0.6">
      <c r="A715" s="90" t="str">
        <f t="shared" si="53"/>
        <v>2023Q3</v>
      </c>
      <c r="B715" s="90">
        <f t="shared" si="64"/>
        <v>3</v>
      </c>
      <c r="C715" s="90">
        <f t="shared" ref="C715:D734" si="67">C559</f>
        <v>2023</v>
      </c>
      <c r="D715" s="90">
        <f t="shared" si="67"/>
        <v>9</v>
      </c>
      <c r="E715" s="63"/>
      <c r="G715" s="98" t="s">
        <v>151</v>
      </c>
      <c r="H715" s="98" t="s">
        <v>22</v>
      </c>
      <c r="I715" s="99">
        <f t="shared" ca="1" si="65"/>
        <v>8.6146523481521875</v>
      </c>
      <c r="J715" s="99"/>
      <c r="K715" s="98" t="s">
        <v>23</v>
      </c>
      <c r="L715" s="100">
        <v>1</v>
      </c>
      <c r="M715" s="148">
        <f t="shared" si="66"/>
        <v>45170</v>
      </c>
      <c r="N715" s="147"/>
      <c r="O715" s="98"/>
      <c r="P715" s="94" t="s">
        <v>117</v>
      </c>
      <c r="Q715" s="94"/>
      <c r="R715" s="101" t="str">
        <f t="shared" si="57"/>
        <v>Quarterly Fuel Prices_2021_Update</v>
      </c>
    </row>
    <row r="716" spans="1:18" x14ac:dyDescent="0.6">
      <c r="A716" s="90" t="str">
        <f t="shared" si="53"/>
        <v>2023Q4</v>
      </c>
      <c r="B716" s="90">
        <f t="shared" si="64"/>
        <v>4</v>
      </c>
      <c r="C716" s="90">
        <f t="shared" si="67"/>
        <v>2023</v>
      </c>
      <c r="D716" s="90">
        <f t="shared" si="67"/>
        <v>10</v>
      </c>
      <c r="E716" s="63"/>
      <c r="G716" s="98" t="s">
        <v>151</v>
      </c>
      <c r="H716" s="98" t="s">
        <v>22</v>
      </c>
      <c r="I716" s="99">
        <f t="shared" ca="1" si="65"/>
        <v>10.304834157147507</v>
      </c>
      <c r="J716" s="99"/>
      <c r="K716" s="98" t="s">
        <v>23</v>
      </c>
      <c r="L716" s="100">
        <v>1</v>
      </c>
      <c r="M716" s="148">
        <f t="shared" si="66"/>
        <v>45200</v>
      </c>
      <c r="N716" s="147"/>
      <c r="O716" s="98"/>
      <c r="P716" s="94" t="s">
        <v>117</v>
      </c>
      <c r="Q716" s="94"/>
      <c r="R716" s="101" t="str">
        <f t="shared" si="57"/>
        <v>Quarterly Fuel Prices_2021_Update</v>
      </c>
    </row>
    <row r="717" spans="1:18" x14ac:dyDescent="0.6">
      <c r="A717" s="90" t="str">
        <f t="shared" si="53"/>
        <v>2023Q4</v>
      </c>
      <c r="B717" s="90">
        <f t="shared" si="64"/>
        <v>4</v>
      </c>
      <c r="C717" s="90">
        <f t="shared" si="67"/>
        <v>2023</v>
      </c>
      <c r="D717" s="90">
        <f t="shared" si="67"/>
        <v>11</v>
      </c>
      <c r="E717" s="63"/>
      <c r="G717" s="98" t="s">
        <v>151</v>
      </c>
      <c r="H717" s="98" t="s">
        <v>22</v>
      </c>
      <c r="I717" s="99">
        <f t="shared" ca="1" si="65"/>
        <v>10.304834157147507</v>
      </c>
      <c r="J717" s="99"/>
      <c r="K717" s="98" t="s">
        <v>23</v>
      </c>
      <c r="L717" s="100">
        <v>1</v>
      </c>
      <c r="M717" s="148">
        <f t="shared" si="66"/>
        <v>45231</v>
      </c>
      <c r="N717" s="147"/>
      <c r="O717" s="98"/>
      <c r="P717" s="94" t="s">
        <v>117</v>
      </c>
      <c r="Q717" s="94"/>
      <c r="R717" s="101" t="str">
        <f t="shared" si="57"/>
        <v>Quarterly Fuel Prices_2021_Update</v>
      </c>
    </row>
    <row r="718" spans="1:18" x14ac:dyDescent="0.6">
      <c r="A718" s="90" t="str">
        <f t="shared" si="53"/>
        <v>2023Q4</v>
      </c>
      <c r="B718" s="90">
        <f t="shared" si="64"/>
        <v>4</v>
      </c>
      <c r="C718" s="90">
        <f t="shared" si="67"/>
        <v>2023</v>
      </c>
      <c r="D718" s="90">
        <f t="shared" si="67"/>
        <v>12</v>
      </c>
      <c r="E718" s="63"/>
      <c r="G718" s="98" t="s">
        <v>151</v>
      </c>
      <c r="H718" s="98" t="s">
        <v>22</v>
      </c>
      <c r="I718" s="99">
        <f t="shared" ca="1" si="65"/>
        <v>10.894272469432353</v>
      </c>
      <c r="J718" s="99"/>
      <c r="K718" s="98" t="s">
        <v>23</v>
      </c>
      <c r="L718" s="100">
        <v>1</v>
      </c>
      <c r="M718" s="148">
        <f t="shared" si="66"/>
        <v>45261</v>
      </c>
      <c r="N718" s="147"/>
      <c r="O718" s="98"/>
      <c r="P718" s="94" t="s">
        <v>117</v>
      </c>
      <c r="Q718" s="94"/>
      <c r="R718" s="101" t="str">
        <f t="shared" si="57"/>
        <v>Quarterly Fuel Prices_2021_Update</v>
      </c>
    </row>
    <row r="719" spans="1:18" x14ac:dyDescent="0.6">
      <c r="A719" s="90" t="str">
        <f t="shared" si="53"/>
        <v>2024Q1</v>
      </c>
      <c r="B719" s="90">
        <f t="shared" si="64"/>
        <v>1</v>
      </c>
      <c r="C719" s="90">
        <f t="shared" si="67"/>
        <v>2024</v>
      </c>
      <c r="D719" s="90">
        <f t="shared" si="67"/>
        <v>1</v>
      </c>
      <c r="E719" s="63"/>
      <c r="G719" s="98" t="s">
        <v>151</v>
      </c>
      <c r="H719" s="98" t="s">
        <v>22</v>
      </c>
      <c r="I719" s="99">
        <f t="shared" ca="1" si="65"/>
        <v>16.725452131252219</v>
      </c>
      <c r="J719" s="99"/>
      <c r="K719" s="98" t="s">
        <v>23</v>
      </c>
      <c r="L719" s="100">
        <v>1</v>
      </c>
      <c r="M719" s="148">
        <f t="shared" si="66"/>
        <v>45292</v>
      </c>
      <c r="N719" s="147"/>
      <c r="O719" s="98"/>
      <c r="P719" s="94" t="s">
        <v>117</v>
      </c>
      <c r="Q719" s="94"/>
      <c r="R719" s="101" t="str">
        <f t="shared" si="57"/>
        <v>Quarterly Fuel Prices_2021_Update</v>
      </c>
    </row>
    <row r="720" spans="1:18" x14ac:dyDescent="0.6">
      <c r="A720" s="90" t="str">
        <f t="shared" si="53"/>
        <v>2024Q1</v>
      </c>
      <c r="B720" s="90">
        <f t="shared" si="64"/>
        <v>1</v>
      </c>
      <c r="C720" s="90">
        <f t="shared" si="67"/>
        <v>2024</v>
      </c>
      <c r="D720" s="90">
        <f t="shared" si="67"/>
        <v>2</v>
      </c>
      <c r="E720" s="63"/>
      <c r="G720" s="98" t="s">
        <v>151</v>
      </c>
      <c r="H720" s="98" t="s">
        <v>22</v>
      </c>
      <c r="I720" s="99">
        <f t="shared" ca="1" si="65"/>
        <v>17.062274362091756</v>
      </c>
      <c r="J720" s="99"/>
      <c r="K720" s="98" t="s">
        <v>23</v>
      </c>
      <c r="L720" s="100">
        <v>1</v>
      </c>
      <c r="M720" s="148">
        <f t="shared" si="66"/>
        <v>45323</v>
      </c>
      <c r="N720" s="147"/>
      <c r="O720" s="98"/>
      <c r="P720" s="94" t="s">
        <v>117</v>
      </c>
      <c r="Q720" s="94"/>
      <c r="R720" s="101" t="str">
        <f t="shared" si="57"/>
        <v>Quarterly Fuel Prices_2021_Update</v>
      </c>
    </row>
    <row r="721" spans="1:18" x14ac:dyDescent="0.6">
      <c r="A721" s="90" t="str">
        <f t="shared" si="53"/>
        <v>2024Q1</v>
      </c>
      <c r="B721" s="90">
        <f t="shared" si="64"/>
        <v>1</v>
      </c>
      <c r="C721" s="90">
        <f t="shared" si="67"/>
        <v>2024</v>
      </c>
      <c r="D721" s="90">
        <f t="shared" si="67"/>
        <v>3</v>
      </c>
      <c r="E721" s="63"/>
      <c r="G721" s="98" t="s">
        <v>151</v>
      </c>
      <c r="H721" s="98" t="s">
        <v>22</v>
      </c>
      <c r="I721" s="99">
        <f t="shared" ca="1" si="65"/>
        <v>16.388629900412681</v>
      </c>
      <c r="J721" s="99"/>
      <c r="K721" s="98" t="s">
        <v>23</v>
      </c>
      <c r="L721" s="100">
        <v>1</v>
      </c>
      <c r="M721" s="148">
        <f t="shared" si="66"/>
        <v>45352</v>
      </c>
      <c r="N721" s="147"/>
      <c r="O721" s="98"/>
      <c r="P721" s="94" t="s">
        <v>117</v>
      </c>
      <c r="Q721" s="94"/>
      <c r="R721" s="101" t="str">
        <f t="shared" si="57"/>
        <v>Quarterly Fuel Prices_2021_Update</v>
      </c>
    </row>
    <row r="722" spans="1:18" x14ac:dyDescent="0.6">
      <c r="A722" s="90" t="str">
        <f t="shared" si="53"/>
        <v>2024Q2</v>
      </c>
      <c r="B722" s="90">
        <f t="shared" si="64"/>
        <v>2</v>
      </c>
      <c r="C722" s="90">
        <f t="shared" si="67"/>
        <v>2024</v>
      </c>
      <c r="D722" s="90">
        <f t="shared" si="67"/>
        <v>4</v>
      </c>
      <c r="E722" s="63"/>
      <c r="G722" s="98" t="s">
        <v>151</v>
      </c>
      <c r="H722" s="98" t="s">
        <v>22</v>
      </c>
      <c r="I722" s="99">
        <f t="shared" ca="1" si="65"/>
        <v>9.5925825642877314</v>
      </c>
      <c r="J722" s="99"/>
      <c r="K722" s="98" t="s">
        <v>23</v>
      </c>
      <c r="L722" s="100">
        <v>1</v>
      </c>
      <c r="M722" s="148">
        <f t="shared" si="66"/>
        <v>45383</v>
      </c>
      <c r="N722" s="147"/>
      <c r="O722" s="98"/>
      <c r="P722" s="94" t="s">
        <v>117</v>
      </c>
      <c r="Q722" s="94"/>
      <c r="R722" s="101" t="str">
        <f t="shared" si="57"/>
        <v>Quarterly Fuel Prices_2021_Update</v>
      </c>
    </row>
    <row r="723" spans="1:18" x14ac:dyDescent="0.6">
      <c r="A723" s="90" t="str">
        <f t="shared" si="53"/>
        <v>2024Q2</v>
      </c>
      <c r="B723" s="90">
        <f t="shared" si="64"/>
        <v>2</v>
      </c>
      <c r="C723" s="90">
        <f t="shared" si="67"/>
        <v>2024</v>
      </c>
      <c r="D723" s="90">
        <f t="shared" si="67"/>
        <v>5</v>
      </c>
      <c r="E723" s="63"/>
      <c r="G723" s="98" t="s">
        <v>151</v>
      </c>
      <c r="H723" s="98" t="s">
        <v>22</v>
      </c>
      <c r="I723" s="99">
        <f t="shared" ca="1" si="65"/>
        <v>8.8919916141202755</v>
      </c>
      <c r="J723" s="99"/>
      <c r="K723" s="98" t="s">
        <v>23</v>
      </c>
      <c r="L723" s="100">
        <v>1</v>
      </c>
      <c r="M723" s="148">
        <f t="shared" si="66"/>
        <v>45413</v>
      </c>
      <c r="N723" s="147"/>
      <c r="O723" s="98"/>
      <c r="P723" s="94" t="s">
        <v>117</v>
      </c>
      <c r="Q723" s="94"/>
      <c r="R723" s="101" t="str">
        <f t="shared" si="57"/>
        <v>Quarterly Fuel Prices_2021_Update</v>
      </c>
    </row>
    <row r="724" spans="1:18" x14ac:dyDescent="0.6">
      <c r="A724" s="90" t="str">
        <f t="shared" si="53"/>
        <v>2024Q2</v>
      </c>
      <c r="B724" s="90">
        <f t="shared" si="64"/>
        <v>2</v>
      </c>
      <c r="C724" s="90">
        <f t="shared" si="67"/>
        <v>2024</v>
      </c>
      <c r="D724" s="90">
        <f t="shared" si="67"/>
        <v>6</v>
      </c>
      <c r="E724" s="63"/>
      <c r="G724" s="98" t="s">
        <v>151</v>
      </c>
      <c r="H724" s="98" t="s">
        <v>22</v>
      </c>
      <c r="I724" s="99">
        <f t="shared" ca="1" si="65"/>
        <v>8.8919916141202755</v>
      </c>
      <c r="J724" s="99"/>
      <c r="K724" s="98" t="s">
        <v>23</v>
      </c>
      <c r="L724" s="100">
        <v>1</v>
      </c>
      <c r="M724" s="148">
        <f t="shared" si="66"/>
        <v>45444</v>
      </c>
      <c r="N724" s="147"/>
      <c r="O724" s="98"/>
      <c r="P724" s="94" t="s">
        <v>117</v>
      </c>
      <c r="Q724" s="94"/>
      <c r="R724" s="101" t="str">
        <f t="shared" si="57"/>
        <v>Quarterly Fuel Prices_2021_Update</v>
      </c>
    </row>
    <row r="725" spans="1:18" x14ac:dyDescent="0.6">
      <c r="A725" s="90" t="str">
        <f t="shared" si="53"/>
        <v>2024Q3</v>
      </c>
      <c r="B725" s="90">
        <f t="shared" si="64"/>
        <v>3</v>
      </c>
      <c r="C725" s="90">
        <f t="shared" si="67"/>
        <v>2024</v>
      </c>
      <c r="D725" s="90">
        <f t="shared" si="67"/>
        <v>7</v>
      </c>
      <c r="E725" s="63"/>
      <c r="G725" s="98" t="s">
        <v>151</v>
      </c>
      <c r="H725" s="98" t="s">
        <v>22</v>
      </c>
      <c r="I725" s="99">
        <f t="shared" ca="1" si="65"/>
        <v>8.6146523481521875</v>
      </c>
      <c r="J725" s="99"/>
      <c r="K725" s="98" t="s">
        <v>23</v>
      </c>
      <c r="L725" s="100">
        <v>1</v>
      </c>
      <c r="M725" s="148">
        <f t="shared" si="66"/>
        <v>45474</v>
      </c>
      <c r="N725" s="147"/>
      <c r="O725" s="98"/>
      <c r="P725" s="94" t="s">
        <v>117</v>
      </c>
      <c r="Q725" s="94"/>
      <c r="R725" s="101" t="str">
        <f t="shared" si="57"/>
        <v>Quarterly Fuel Prices_2021_Update</v>
      </c>
    </row>
    <row r="726" spans="1:18" x14ac:dyDescent="0.6">
      <c r="A726" s="90" t="str">
        <f t="shared" si="53"/>
        <v>2024Q3</v>
      </c>
      <c r="B726" s="90">
        <f t="shared" si="64"/>
        <v>3</v>
      </c>
      <c r="C726" s="90">
        <f t="shared" si="67"/>
        <v>2024</v>
      </c>
      <c r="D726" s="90">
        <f t="shared" si="67"/>
        <v>8</v>
      </c>
      <c r="E726" s="63"/>
      <c r="G726" s="98" t="s">
        <v>151</v>
      </c>
      <c r="H726" s="98" t="s">
        <v>22</v>
      </c>
      <c r="I726" s="99">
        <f t="shared" ca="1" si="65"/>
        <v>8.6146523481521875</v>
      </c>
      <c r="J726" s="99"/>
      <c r="K726" s="98" t="s">
        <v>23</v>
      </c>
      <c r="L726" s="100">
        <v>1</v>
      </c>
      <c r="M726" s="148">
        <f t="shared" si="66"/>
        <v>45505</v>
      </c>
      <c r="N726" s="147"/>
      <c r="O726" s="98"/>
      <c r="P726" s="94" t="s">
        <v>117</v>
      </c>
      <c r="Q726" s="94"/>
      <c r="R726" s="101" t="str">
        <f t="shared" si="57"/>
        <v>Quarterly Fuel Prices_2021_Update</v>
      </c>
    </row>
    <row r="727" spans="1:18" x14ac:dyDescent="0.6">
      <c r="A727" s="90" t="str">
        <f t="shared" si="53"/>
        <v>2024Q3</v>
      </c>
      <c r="B727" s="90">
        <f t="shared" si="64"/>
        <v>3</v>
      </c>
      <c r="C727" s="90">
        <f t="shared" si="67"/>
        <v>2024</v>
      </c>
      <c r="D727" s="90">
        <f t="shared" si="67"/>
        <v>9</v>
      </c>
      <c r="E727" s="63"/>
      <c r="G727" s="98" t="s">
        <v>151</v>
      </c>
      <c r="H727" s="98" t="s">
        <v>22</v>
      </c>
      <c r="I727" s="99">
        <f t="shared" ca="1" si="65"/>
        <v>8.6146523481521875</v>
      </c>
      <c r="J727" s="99"/>
      <c r="K727" s="98" t="s">
        <v>23</v>
      </c>
      <c r="L727" s="100">
        <v>1</v>
      </c>
      <c r="M727" s="148">
        <f t="shared" si="66"/>
        <v>45536</v>
      </c>
      <c r="N727" s="147"/>
      <c r="O727" s="98"/>
      <c r="P727" s="94" t="s">
        <v>117</v>
      </c>
      <c r="Q727" s="94"/>
      <c r="R727" s="101" t="str">
        <f t="shared" si="57"/>
        <v>Quarterly Fuel Prices_2021_Update</v>
      </c>
    </row>
    <row r="728" spans="1:18" x14ac:dyDescent="0.6">
      <c r="A728" s="90" t="str">
        <f t="shared" si="53"/>
        <v>2024Q4</v>
      </c>
      <c r="B728" s="90">
        <f t="shared" si="64"/>
        <v>4</v>
      </c>
      <c r="C728" s="90">
        <f t="shared" si="67"/>
        <v>2024</v>
      </c>
      <c r="D728" s="90">
        <f t="shared" si="67"/>
        <v>10</v>
      </c>
      <c r="E728" s="63"/>
      <c r="G728" s="98" t="s">
        <v>151</v>
      </c>
      <c r="H728" s="98" t="s">
        <v>22</v>
      </c>
      <c r="I728" s="99">
        <f t="shared" ca="1" si="65"/>
        <v>10.304834157147507</v>
      </c>
      <c r="J728" s="99"/>
      <c r="K728" s="98" t="s">
        <v>23</v>
      </c>
      <c r="L728" s="100">
        <v>1</v>
      </c>
      <c r="M728" s="148">
        <f t="shared" si="66"/>
        <v>45566</v>
      </c>
      <c r="N728" s="147"/>
      <c r="O728" s="98"/>
      <c r="P728" s="94" t="s">
        <v>117</v>
      </c>
      <c r="Q728" s="94"/>
      <c r="R728" s="101" t="str">
        <f t="shared" si="57"/>
        <v>Quarterly Fuel Prices_2021_Update</v>
      </c>
    </row>
    <row r="729" spans="1:18" x14ac:dyDescent="0.6">
      <c r="A729" s="90" t="str">
        <f t="shared" si="53"/>
        <v>2024Q4</v>
      </c>
      <c r="B729" s="90">
        <f t="shared" si="64"/>
        <v>4</v>
      </c>
      <c r="C729" s="90">
        <f t="shared" si="67"/>
        <v>2024</v>
      </c>
      <c r="D729" s="90">
        <f t="shared" si="67"/>
        <v>11</v>
      </c>
      <c r="E729" s="63"/>
      <c r="G729" s="98" t="s">
        <v>151</v>
      </c>
      <c r="H729" s="98" t="s">
        <v>22</v>
      </c>
      <c r="I729" s="99">
        <f t="shared" ca="1" si="65"/>
        <v>10.304834157147507</v>
      </c>
      <c r="J729" s="99"/>
      <c r="K729" s="98" t="s">
        <v>23</v>
      </c>
      <c r="L729" s="100">
        <v>1</v>
      </c>
      <c r="M729" s="148">
        <f t="shared" si="66"/>
        <v>45597</v>
      </c>
      <c r="N729" s="147"/>
      <c r="O729" s="98"/>
      <c r="P729" s="94" t="s">
        <v>117</v>
      </c>
      <c r="Q729" s="94"/>
      <c r="R729" s="101" t="str">
        <f t="shared" si="57"/>
        <v>Quarterly Fuel Prices_2021_Update</v>
      </c>
    </row>
    <row r="730" spans="1:18" x14ac:dyDescent="0.6">
      <c r="A730" s="90" t="str">
        <f t="shared" si="53"/>
        <v>2024Q4</v>
      </c>
      <c r="B730" s="90">
        <f t="shared" si="64"/>
        <v>4</v>
      </c>
      <c r="C730" s="90">
        <f t="shared" si="67"/>
        <v>2024</v>
      </c>
      <c r="D730" s="90">
        <f t="shared" si="67"/>
        <v>12</v>
      </c>
      <c r="E730" s="63"/>
      <c r="G730" s="98" t="s">
        <v>151</v>
      </c>
      <c r="H730" s="98" t="s">
        <v>22</v>
      </c>
      <c r="I730" s="99">
        <f t="shared" ca="1" si="65"/>
        <v>10.894272469432353</v>
      </c>
      <c r="J730" s="99"/>
      <c r="K730" s="98" t="s">
        <v>23</v>
      </c>
      <c r="L730" s="100">
        <v>1</v>
      </c>
      <c r="M730" s="148">
        <f t="shared" si="66"/>
        <v>45627</v>
      </c>
      <c r="N730" s="147"/>
      <c r="O730" s="98"/>
      <c r="P730" s="94" t="s">
        <v>117</v>
      </c>
      <c r="Q730" s="94"/>
      <c r="R730" s="101" t="str">
        <f t="shared" si="57"/>
        <v>Quarterly Fuel Prices_2021_Update</v>
      </c>
    </row>
    <row r="731" spans="1:18" x14ac:dyDescent="0.6">
      <c r="A731" s="90" t="str">
        <f t="shared" ref="A731:A790" si="68">C731&amp;"Q"&amp;B731</f>
        <v>2025Q1</v>
      </c>
      <c r="B731" s="90">
        <f t="shared" si="64"/>
        <v>1</v>
      </c>
      <c r="C731" s="90">
        <f t="shared" si="67"/>
        <v>2025</v>
      </c>
      <c r="D731" s="90">
        <f t="shared" si="67"/>
        <v>1</v>
      </c>
      <c r="E731" s="63"/>
      <c r="G731" s="98" t="s">
        <v>151</v>
      </c>
      <c r="H731" s="98" t="s">
        <v>22</v>
      </c>
      <c r="I731" s="99">
        <f t="shared" ca="1" si="65"/>
        <v>16.725452131252219</v>
      </c>
      <c r="J731" s="99"/>
      <c r="K731" s="98" t="s">
        <v>23</v>
      </c>
      <c r="L731" s="100">
        <v>1</v>
      </c>
      <c r="M731" s="148">
        <f t="shared" si="66"/>
        <v>45658</v>
      </c>
      <c r="N731" s="147"/>
      <c r="O731" s="98"/>
      <c r="P731" s="94" t="s">
        <v>117</v>
      </c>
      <c r="Q731" s="94"/>
      <c r="R731" s="101" t="str">
        <f t="shared" si="57"/>
        <v>Quarterly Fuel Prices_2021_Update</v>
      </c>
    </row>
    <row r="732" spans="1:18" x14ac:dyDescent="0.6">
      <c r="A732" s="90" t="str">
        <f t="shared" si="68"/>
        <v>2025Q1</v>
      </c>
      <c r="B732" s="90">
        <f t="shared" si="64"/>
        <v>1</v>
      </c>
      <c r="C732" s="90">
        <f t="shared" si="67"/>
        <v>2025</v>
      </c>
      <c r="D732" s="90">
        <f t="shared" si="67"/>
        <v>2</v>
      </c>
      <c r="E732" s="63"/>
      <c r="G732" s="98" t="s">
        <v>151</v>
      </c>
      <c r="H732" s="98" t="s">
        <v>22</v>
      </c>
      <c r="I732" s="99">
        <f t="shared" ca="1" si="65"/>
        <v>17.062274362091756</v>
      </c>
      <c r="J732" s="99"/>
      <c r="K732" s="98" t="s">
        <v>23</v>
      </c>
      <c r="L732" s="100">
        <v>1</v>
      </c>
      <c r="M732" s="148">
        <f t="shared" si="66"/>
        <v>45689</v>
      </c>
      <c r="N732" s="147"/>
      <c r="O732" s="98"/>
      <c r="P732" s="94" t="s">
        <v>117</v>
      </c>
      <c r="Q732" s="94"/>
      <c r="R732" s="101" t="str">
        <f t="shared" si="57"/>
        <v>Quarterly Fuel Prices_2021_Update</v>
      </c>
    </row>
    <row r="733" spans="1:18" x14ac:dyDescent="0.6">
      <c r="A733" s="90" t="str">
        <f t="shared" si="68"/>
        <v>2025Q1</v>
      </c>
      <c r="B733" s="90">
        <f t="shared" si="64"/>
        <v>1</v>
      </c>
      <c r="C733" s="90">
        <f t="shared" si="67"/>
        <v>2025</v>
      </c>
      <c r="D733" s="90">
        <f t="shared" si="67"/>
        <v>3</v>
      </c>
      <c r="E733" s="63"/>
      <c r="G733" s="98" t="s">
        <v>151</v>
      </c>
      <c r="H733" s="98" t="s">
        <v>22</v>
      </c>
      <c r="I733" s="99">
        <f t="shared" ca="1" si="65"/>
        <v>16.388629900412681</v>
      </c>
      <c r="J733" s="99"/>
      <c r="K733" s="98" t="s">
        <v>23</v>
      </c>
      <c r="L733" s="100">
        <v>1</v>
      </c>
      <c r="M733" s="148">
        <f t="shared" si="66"/>
        <v>45717</v>
      </c>
      <c r="N733" s="147"/>
      <c r="O733" s="98"/>
      <c r="P733" s="94" t="s">
        <v>117</v>
      </c>
      <c r="Q733" s="94"/>
      <c r="R733" s="101" t="str">
        <f t="shared" si="57"/>
        <v>Quarterly Fuel Prices_2021_Update</v>
      </c>
    </row>
    <row r="734" spans="1:18" x14ac:dyDescent="0.6">
      <c r="A734" s="90" t="str">
        <f t="shared" si="68"/>
        <v>2025Q2</v>
      </c>
      <c r="B734" s="90">
        <f t="shared" si="64"/>
        <v>2</v>
      </c>
      <c r="C734" s="90">
        <f t="shared" si="67"/>
        <v>2025</v>
      </c>
      <c r="D734" s="90">
        <f t="shared" si="67"/>
        <v>4</v>
      </c>
      <c r="E734" s="63"/>
      <c r="G734" s="98" t="s">
        <v>151</v>
      </c>
      <c r="H734" s="98" t="s">
        <v>22</v>
      </c>
      <c r="I734" s="99">
        <f t="shared" ca="1" si="65"/>
        <v>9.5925825642877314</v>
      </c>
      <c r="J734" s="99"/>
      <c r="K734" s="98" t="s">
        <v>23</v>
      </c>
      <c r="L734" s="100">
        <v>1</v>
      </c>
      <c r="M734" s="148">
        <f t="shared" si="66"/>
        <v>45748</v>
      </c>
      <c r="N734" s="147"/>
      <c r="O734" s="98"/>
      <c r="P734" s="94" t="s">
        <v>117</v>
      </c>
      <c r="Q734" s="94"/>
      <c r="R734" s="101" t="str">
        <f t="shared" si="57"/>
        <v>Quarterly Fuel Prices_2021_Update</v>
      </c>
    </row>
    <row r="735" spans="1:18" x14ac:dyDescent="0.6">
      <c r="A735" s="90" t="str">
        <f t="shared" si="68"/>
        <v>2025Q2</v>
      </c>
      <c r="B735" s="90">
        <f t="shared" si="64"/>
        <v>2</v>
      </c>
      <c r="C735" s="90">
        <f t="shared" ref="C735:D754" si="69">C579</f>
        <v>2025</v>
      </c>
      <c r="D735" s="90">
        <f t="shared" si="69"/>
        <v>5</v>
      </c>
      <c r="E735" s="63"/>
      <c r="G735" s="98" t="s">
        <v>151</v>
      </c>
      <c r="H735" s="98" t="s">
        <v>22</v>
      </c>
      <c r="I735" s="99">
        <f t="shared" ca="1" si="65"/>
        <v>8.8919916141202755</v>
      </c>
      <c r="J735" s="99"/>
      <c r="K735" s="98" t="s">
        <v>23</v>
      </c>
      <c r="L735" s="100">
        <v>1</v>
      </c>
      <c r="M735" s="148">
        <f t="shared" si="66"/>
        <v>45778</v>
      </c>
      <c r="N735" s="147"/>
      <c r="O735" s="98"/>
      <c r="P735" s="94" t="s">
        <v>117</v>
      </c>
      <c r="Q735" s="94"/>
      <c r="R735" s="101" t="str">
        <f t="shared" si="57"/>
        <v>Quarterly Fuel Prices_2021_Update</v>
      </c>
    </row>
    <row r="736" spans="1:18" x14ac:dyDescent="0.6">
      <c r="A736" s="90" t="str">
        <f t="shared" si="68"/>
        <v>2025Q2</v>
      </c>
      <c r="B736" s="90">
        <f t="shared" si="64"/>
        <v>2</v>
      </c>
      <c r="C736" s="90">
        <f t="shared" si="69"/>
        <v>2025</v>
      </c>
      <c r="D736" s="90">
        <f t="shared" si="69"/>
        <v>6</v>
      </c>
      <c r="E736" s="63"/>
      <c r="G736" s="98" t="s">
        <v>151</v>
      </c>
      <c r="H736" s="98" t="s">
        <v>22</v>
      </c>
      <c r="I736" s="99">
        <f t="shared" ca="1" si="65"/>
        <v>8.8919916141202755</v>
      </c>
      <c r="J736" s="99"/>
      <c r="K736" s="98" t="s">
        <v>23</v>
      </c>
      <c r="L736" s="100">
        <v>1</v>
      </c>
      <c r="M736" s="148">
        <f t="shared" si="66"/>
        <v>45809</v>
      </c>
      <c r="N736" s="147"/>
      <c r="O736" s="98"/>
      <c r="P736" s="94" t="s">
        <v>117</v>
      </c>
      <c r="Q736" s="94"/>
      <c r="R736" s="101" t="str">
        <f t="shared" si="57"/>
        <v>Quarterly Fuel Prices_2021_Update</v>
      </c>
    </row>
    <row r="737" spans="1:18" x14ac:dyDescent="0.6">
      <c r="A737" s="90" t="str">
        <f t="shared" si="68"/>
        <v>2025Q3</v>
      </c>
      <c r="B737" s="90">
        <f t="shared" si="64"/>
        <v>3</v>
      </c>
      <c r="C737" s="90">
        <f t="shared" si="69"/>
        <v>2025</v>
      </c>
      <c r="D737" s="90">
        <f t="shared" si="69"/>
        <v>7</v>
      </c>
      <c r="E737" s="63"/>
      <c r="G737" s="98" t="s">
        <v>151</v>
      </c>
      <c r="H737" s="98" t="s">
        <v>22</v>
      </c>
      <c r="I737" s="99">
        <f t="shared" ca="1" si="65"/>
        <v>8.6146523481521875</v>
      </c>
      <c r="J737" s="99"/>
      <c r="K737" s="98" t="s">
        <v>23</v>
      </c>
      <c r="L737" s="100">
        <v>1</v>
      </c>
      <c r="M737" s="148">
        <f t="shared" si="66"/>
        <v>45839</v>
      </c>
      <c r="N737" s="147"/>
      <c r="O737" s="98"/>
      <c r="P737" s="94" t="s">
        <v>117</v>
      </c>
      <c r="Q737" s="94"/>
      <c r="R737" s="101" t="str">
        <f t="shared" si="57"/>
        <v>Quarterly Fuel Prices_2021_Update</v>
      </c>
    </row>
    <row r="738" spans="1:18" x14ac:dyDescent="0.6">
      <c r="A738" s="90" t="str">
        <f t="shared" si="68"/>
        <v>2025Q3</v>
      </c>
      <c r="B738" s="90">
        <f t="shared" si="64"/>
        <v>3</v>
      </c>
      <c r="C738" s="90">
        <f t="shared" si="69"/>
        <v>2025</v>
      </c>
      <c r="D738" s="90">
        <f t="shared" si="69"/>
        <v>8</v>
      </c>
      <c r="E738" s="63"/>
      <c r="G738" s="98" t="s">
        <v>151</v>
      </c>
      <c r="H738" s="98" t="s">
        <v>22</v>
      </c>
      <c r="I738" s="99">
        <f t="shared" ca="1" si="65"/>
        <v>8.6146523481521875</v>
      </c>
      <c r="J738" s="99"/>
      <c r="K738" s="98" t="s">
        <v>23</v>
      </c>
      <c r="L738" s="100">
        <v>1</v>
      </c>
      <c r="M738" s="148">
        <f t="shared" si="66"/>
        <v>45870</v>
      </c>
      <c r="N738" s="147"/>
      <c r="O738" s="98"/>
      <c r="P738" s="94" t="s">
        <v>117</v>
      </c>
      <c r="Q738" s="94"/>
      <c r="R738" s="101" t="str">
        <f t="shared" si="57"/>
        <v>Quarterly Fuel Prices_2021_Update</v>
      </c>
    </row>
    <row r="739" spans="1:18" x14ac:dyDescent="0.6">
      <c r="A739" s="90" t="str">
        <f t="shared" si="68"/>
        <v>2025Q3</v>
      </c>
      <c r="B739" s="90">
        <f t="shared" si="64"/>
        <v>3</v>
      </c>
      <c r="C739" s="90">
        <f t="shared" si="69"/>
        <v>2025</v>
      </c>
      <c r="D739" s="90">
        <f t="shared" si="69"/>
        <v>9</v>
      </c>
      <c r="E739" s="63"/>
      <c r="G739" s="98" t="s">
        <v>151</v>
      </c>
      <c r="H739" s="98" t="s">
        <v>22</v>
      </c>
      <c r="I739" s="99">
        <f t="shared" ca="1" si="65"/>
        <v>8.6146523481521875</v>
      </c>
      <c r="J739" s="99"/>
      <c r="K739" s="98" t="s">
        <v>23</v>
      </c>
      <c r="L739" s="100">
        <v>1</v>
      </c>
      <c r="M739" s="148">
        <f t="shared" si="66"/>
        <v>45901</v>
      </c>
      <c r="N739" s="147"/>
      <c r="O739" s="98"/>
      <c r="P739" s="94" t="s">
        <v>117</v>
      </c>
      <c r="Q739" s="94"/>
      <c r="R739" s="101" t="str">
        <f t="shared" si="57"/>
        <v>Quarterly Fuel Prices_2021_Update</v>
      </c>
    </row>
    <row r="740" spans="1:18" x14ac:dyDescent="0.6">
      <c r="A740" s="90" t="str">
        <f t="shared" si="68"/>
        <v>2025Q4</v>
      </c>
      <c r="B740" s="90">
        <f t="shared" si="64"/>
        <v>4</v>
      </c>
      <c r="C740" s="90">
        <f t="shared" si="69"/>
        <v>2025</v>
      </c>
      <c r="D740" s="90">
        <f t="shared" si="69"/>
        <v>10</v>
      </c>
      <c r="E740" s="63"/>
      <c r="G740" s="98" t="s">
        <v>151</v>
      </c>
      <c r="H740" s="98" t="s">
        <v>22</v>
      </c>
      <c r="I740" s="99">
        <f t="shared" ca="1" si="65"/>
        <v>10.304834157147507</v>
      </c>
      <c r="J740" s="99"/>
      <c r="K740" s="98" t="s">
        <v>23</v>
      </c>
      <c r="L740" s="100">
        <v>1</v>
      </c>
      <c r="M740" s="148">
        <f t="shared" si="66"/>
        <v>45931</v>
      </c>
      <c r="N740" s="147"/>
      <c r="O740" s="98"/>
      <c r="P740" s="94" t="s">
        <v>117</v>
      </c>
      <c r="Q740" s="94"/>
      <c r="R740" s="101" t="str">
        <f t="shared" si="57"/>
        <v>Quarterly Fuel Prices_2021_Update</v>
      </c>
    </row>
    <row r="741" spans="1:18" x14ac:dyDescent="0.6">
      <c r="A741" s="90" t="str">
        <f t="shared" si="68"/>
        <v>2025Q4</v>
      </c>
      <c r="B741" s="90">
        <f t="shared" si="64"/>
        <v>4</v>
      </c>
      <c r="C741" s="90">
        <f t="shared" si="69"/>
        <v>2025</v>
      </c>
      <c r="D741" s="90">
        <f t="shared" si="69"/>
        <v>11</v>
      </c>
      <c r="E741" s="63"/>
      <c r="G741" s="98" t="s">
        <v>151</v>
      </c>
      <c r="H741" s="98" t="s">
        <v>22</v>
      </c>
      <c r="I741" s="99">
        <f t="shared" ca="1" si="65"/>
        <v>10.304834157147507</v>
      </c>
      <c r="J741" s="99"/>
      <c r="K741" s="98" t="s">
        <v>23</v>
      </c>
      <c r="L741" s="100">
        <v>1</v>
      </c>
      <c r="M741" s="148">
        <f t="shared" si="66"/>
        <v>45962</v>
      </c>
      <c r="N741" s="147"/>
      <c r="O741" s="98"/>
      <c r="P741" s="94" t="s">
        <v>117</v>
      </c>
      <c r="Q741" s="94"/>
      <c r="R741" s="101" t="str">
        <f t="shared" si="57"/>
        <v>Quarterly Fuel Prices_2021_Update</v>
      </c>
    </row>
    <row r="742" spans="1:18" x14ac:dyDescent="0.6">
      <c r="A742" s="90" t="str">
        <f t="shared" si="68"/>
        <v>2025Q4</v>
      </c>
      <c r="B742" s="90">
        <f t="shared" si="64"/>
        <v>4</v>
      </c>
      <c r="C742" s="90">
        <f t="shared" si="69"/>
        <v>2025</v>
      </c>
      <c r="D742" s="90">
        <f t="shared" si="69"/>
        <v>12</v>
      </c>
      <c r="E742" s="63"/>
      <c r="G742" s="98" t="s">
        <v>151</v>
      </c>
      <c r="H742" s="98" t="s">
        <v>22</v>
      </c>
      <c r="I742" s="99">
        <f t="shared" ca="1" si="65"/>
        <v>10.894272469432353</v>
      </c>
      <c r="J742" s="99"/>
      <c r="K742" s="98" t="s">
        <v>23</v>
      </c>
      <c r="L742" s="100">
        <v>1</v>
      </c>
      <c r="M742" s="148">
        <f t="shared" si="66"/>
        <v>45992</v>
      </c>
      <c r="N742" s="147"/>
      <c r="O742" s="98"/>
      <c r="P742" s="94" t="s">
        <v>117</v>
      </c>
      <c r="Q742" s="94"/>
      <c r="R742" s="101" t="str">
        <f t="shared" si="57"/>
        <v>Quarterly Fuel Prices_2021_Update</v>
      </c>
    </row>
    <row r="743" spans="1:18" x14ac:dyDescent="0.6">
      <c r="A743" s="90" t="str">
        <f t="shared" si="68"/>
        <v>2026Q1</v>
      </c>
      <c r="B743" s="90">
        <f t="shared" si="64"/>
        <v>1</v>
      </c>
      <c r="C743" s="90">
        <f t="shared" si="69"/>
        <v>2026</v>
      </c>
      <c r="D743" s="90">
        <f t="shared" si="69"/>
        <v>1</v>
      </c>
      <c r="E743" s="63"/>
      <c r="G743" s="98" t="s">
        <v>151</v>
      </c>
      <c r="H743" s="98" t="s">
        <v>22</v>
      </c>
      <c r="I743" s="99">
        <f t="shared" ca="1" si="65"/>
        <v>16.725452131252219</v>
      </c>
      <c r="J743" s="99"/>
      <c r="K743" s="98" t="s">
        <v>23</v>
      </c>
      <c r="L743" s="100">
        <v>1</v>
      </c>
      <c r="M743" s="148">
        <f t="shared" si="66"/>
        <v>46023</v>
      </c>
      <c r="N743" s="147"/>
      <c r="O743" s="98"/>
      <c r="P743" s="94" t="s">
        <v>117</v>
      </c>
      <c r="Q743" s="94"/>
      <c r="R743" s="101" t="str">
        <f t="shared" si="57"/>
        <v>Quarterly Fuel Prices_2021_Update</v>
      </c>
    </row>
    <row r="744" spans="1:18" x14ac:dyDescent="0.6">
      <c r="A744" s="90" t="str">
        <f t="shared" si="68"/>
        <v>2026Q1</v>
      </c>
      <c r="B744" s="90">
        <f t="shared" si="64"/>
        <v>1</v>
      </c>
      <c r="C744" s="90">
        <f t="shared" si="69"/>
        <v>2026</v>
      </c>
      <c r="D744" s="90">
        <f t="shared" si="69"/>
        <v>2</v>
      </c>
      <c r="E744" s="63"/>
      <c r="G744" s="98" t="s">
        <v>151</v>
      </c>
      <c r="H744" s="98" t="s">
        <v>22</v>
      </c>
      <c r="I744" s="99">
        <f t="shared" ca="1" si="65"/>
        <v>17.062274362091756</v>
      </c>
      <c r="J744" s="99"/>
      <c r="K744" s="98" t="s">
        <v>23</v>
      </c>
      <c r="L744" s="100">
        <v>1</v>
      </c>
      <c r="M744" s="148">
        <f t="shared" si="66"/>
        <v>46054</v>
      </c>
      <c r="N744" s="147"/>
      <c r="O744" s="98"/>
      <c r="P744" s="94" t="s">
        <v>117</v>
      </c>
      <c r="Q744" s="94"/>
      <c r="R744" s="101" t="str">
        <f t="shared" si="57"/>
        <v>Quarterly Fuel Prices_2021_Update</v>
      </c>
    </row>
    <row r="745" spans="1:18" x14ac:dyDescent="0.6">
      <c r="A745" s="90" t="str">
        <f t="shared" si="68"/>
        <v>2026Q1</v>
      </c>
      <c r="B745" s="90">
        <f t="shared" si="64"/>
        <v>1</v>
      </c>
      <c r="C745" s="90">
        <f t="shared" si="69"/>
        <v>2026</v>
      </c>
      <c r="D745" s="90">
        <f t="shared" si="69"/>
        <v>3</v>
      </c>
      <c r="E745" s="63"/>
      <c r="G745" s="98" t="s">
        <v>151</v>
      </c>
      <c r="H745" s="98" t="s">
        <v>22</v>
      </c>
      <c r="I745" s="99">
        <f t="shared" ca="1" si="65"/>
        <v>16.388629900412681</v>
      </c>
      <c r="J745" s="99"/>
      <c r="K745" s="98" t="s">
        <v>23</v>
      </c>
      <c r="L745" s="100">
        <v>1</v>
      </c>
      <c r="M745" s="148">
        <f t="shared" si="66"/>
        <v>46082</v>
      </c>
      <c r="N745" s="147"/>
      <c r="O745" s="98"/>
      <c r="P745" s="94" t="s">
        <v>117</v>
      </c>
      <c r="Q745" s="94"/>
      <c r="R745" s="101" t="str">
        <f t="shared" si="57"/>
        <v>Quarterly Fuel Prices_2021_Update</v>
      </c>
    </row>
    <row r="746" spans="1:18" x14ac:dyDescent="0.6">
      <c r="A746" s="90" t="str">
        <f t="shared" si="68"/>
        <v>2026Q2</v>
      </c>
      <c r="B746" s="90">
        <f t="shared" si="64"/>
        <v>2</v>
      </c>
      <c r="C746" s="90">
        <f t="shared" si="69"/>
        <v>2026</v>
      </c>
      <c r="D746" s="90">
        <f t="shared" si="69"/>
        <v>4</v>
      </c>
      <c r="E746" s="63"/>
      <c r="G746" s="98" t="s">
        <v>151</v>
      </c>
      <c r="H746" s="98" t="s">
        <v>22</v>
      </c>
      <c r="I746" s="99">
        <f t="shared" ca="1" si="65"/>
        <v>9.5925825642877314</v>
      </c>
      <c r="J746" s="99"/>
      <c r="K746" s="98" t="s">
        <v>23</v>
      </c>
      <c r="L746" s="100">
        <v>1</v>
      </c>
      <c r="M746" s="148">
        <f t="shared" si="66"/>
        <v>46113</v>
      </c>
      <c r="N746" s="147"/>
      <c r="O746" s="98"/>
      <c r="P746" s="94" t="s">
        <v>117</v>
      </c>
      <c r="Q746" s="94"/>
      <c r="R746" s="101" t="str">
        <f t="shared" si="57"/>
        <v>Quarterly Fuel Prices_2021_Update</v>
      </c>
    </row>
    <row r="747" spans="1:18" x14ac:dyDescent="0.6">
      <c r="A747" s="90" t="str">
        <f t="shared" si="68"/>
        <v>2026Q2</v>
      </c>
      <c r="B747" s="90">
        <f t="shared" si="64"/>
        <v>2</v>
      </c>
      <c r="C747" s="90">
        <f t="shared" si="69"/>
        <v>2026</v>
      </c>
      <c r="D747" s="90">
        <f t="shared" si="69"/>
        <v>5</v>
      </c>
      <c r="E747" s="63"/>
      <c r="G747" s="98" t="s">
        <v>151</v>
      </c>
      <c r="H747" s="98" t="s">
        <v>22</v>
      </c>
      <c r="I747" s="99">
        <f t="shared" ca="1" si="65"/>
        <v>8.8919916141202755</v>
      </c>
      <c r="J747" s="99"/>
      <c r="K747" s="98" t="s">
        <v>23</v>
      </c>
      <c r="L747" s="100">
        <v>1</v>
      </c>
      <c r="M747" s="148">
        <f t="shared" si="66"/>
        <v>46143</v>
      </c>
      <c r="N747" s="147"/>
      <c r="O747" s="98"/>
      <c r="P747" s="94" t="s">
        <v>117</v>
      </c>
      <c r="Q747" s="94"/>
      <c r="R747" s="101" t="str">
        <f t="shared" si="57"/>
        <v>Quarterly Fuel Prices_2021_Update</v>
      </c>
    </row>
    <row r="748" spans="1:18" x14ac:dyDescent="0.6">
      <c r="A748" s="90" t="str">
        <f t="shared" si="68"/>
        <v>2026Q2</v>
      </c>
      <c r="B748" s="90">
        <f t="shared" si="64"/>
        <v>2</v>
      </c>
      <c r="C748" s="90">
        <f t="shared" si="69"/>
        <v>2026</v>
      </c>
      <c r="D748" s="90">
        <f t="shared" si="69"/>
        <v>6</v>
      </c>
      <c r="E748" s="63"/>
      <c r="G748" s="98" t="s">
        <v>151</v>
      </c>
      <c r="H748" s="98" t="s">
        <v>22</v>
      </c>
      <c r="I748" s="99">
        <f t="shared" ca="1" si="65"/>
        <v>8.8919916141202755</v>
      </c>
      <c r="J748" s="99"/>
      <c r="K748" s="98" t="s">
        <v>23</v>
      </c>
      <c r="L748" s="100">
        <v>1</v>
      </c>
      <c r="M748" s="148">
        <f t="shared" si="66"/>
        <v>46174</v>
      </c>
      <c r="N748" s="147"/>
      <c r="O748" s="98"/>
      <c r="P748" s="94" t="s">
        <v>117</v>
      </c>
      <c r="Q748" s="94"/>
      <c r="R748" s="101" t="str">
        <f t="shared" si="57"/>
        <v>Quarterly Fuel Prices_2021_Update</v>
      </c>
    </row>
    <row r="749" spans="1:18" x14ac:dyDescent="0.6">
      <c r="A749" s="90" t="str">
        <f t="shared" si="68"/>
        <v>2026Q3</v>
      </c>
      <c r="B749" s="90">
        <f t="shared" si="64"/>
        <v>3</v>
      </c>
      <c r="C749" s="90">
        <f t="shared" si="69"/>
        <v>2026</v>
      </c>
      <c r="D749" s="90">
        <f t="shared" si="69"/>
        <v>7</v>
      </c>
      <c r="E749" s="63"/>
      <c r="G749" s="98" t="s">
        <v>151</v>
      </c>
      <c r="H749" s="98" t="s">
        <v>22</v>
      </c>
      <c r="I749" s="99">
        <f t="shared" ca="1" si="65"/>
        <v>8.6146523481521875</v>
      </c>
      <c r="J749" s="99"/>
      <c r="K749" s="98" t="s">
        <v>23</v>
      </c>
      <c r="L749" s="100">
        <v>1</v>
      </c>
      <c r="M749" s="148">
        <f t="shared" si="66"/>
        <v>46204</v>
      </c>
      <c r="N749" s="147"/>
      <c r="O749" s="98"/>
      <c r="P749" s="94" t="s">
        <v>117</v>
      </c>
      <c r="Q749" s="94"/>
      <c r="R749" s="101" t="str">
        <f t="shared" si="57"/>
        <v>Quarterly Fuel Prices_2021_Update</v>
      </c>
    </row>
    <row r="750" spans="1:18" x14ac:dyDescent="0.6">
      <c r="A750" s="90" t="str">
        <f t="shared" si="68"/>
        <v>2026Q3</v>
      </c>
      <c r="B750" s="90">
        <f t="shared" si="64"/>
        <v>3</v>
      </c>
      <c r="C750" s="90">
        <f t="shared" si="69"/>
        <v>2026</v>
      </c>
      <c r="D750" s="90">
        <f t="shared" si="69"/>
        <v>8</v>
      </c>
      <c r="E750" s="63"/>
      <c r="G750" s="98" t="s">
        <v>151</v>
      </c>
      <c r="H750" s="98" t="s">
        <v>22</v>
      </c>
      <c r="I750" s="99">
        <f t="shared" ca="1" si="65"/>
        <v>8.6146523481521875</v>
      </c>
      <c r="J750" s="99"/>
      <c r="K750" s="98" t="s">
        <v>23</v>
      </c>
      <c r="L750" s="100">
        <v>1</v>
      </c>
      <c r="M750" s="148">
        <f t="shared" si="66"/>
        <v>46235</v>
      </c>
      <c r="N750" s="147"/>
      <c r="O750" s="98"/>
      <c r="P750" s="94" t="s">
        <v>117</v>
      </c>
      <c r="Q750" s="94"/>
      <c r="R750" s="101" t="str">
        <f t="shared" si="57"/>
        <v>Quarterly Fuel Prices_2021_Update</v>
      </c>
    </row>
    <row r="751" spans="1:18" x14ac:dyDescent="0.6">
      <c r="A751" s="90" t="str">
        <f t="shared" si="68"/>
        <v>2026Q3</v>
      </c>
      <c r="B751" s="90">
        <f t="shared" si="64"/>
        <v>3</v>
      </c>
      <c r="C751" s="90">
        <f t="shared" si="69"/>
        <v>2026</v>
      </c>
      <c r="D751" s="90">
        <f t="shared" si="69"/>
        <v>9</v>
      </c>
      <c r="E751" s="63"/>
      <c r="G751" s="98" t="s">
        <v>151</v>
      </c>
      <c r="H751" s="98" t="s">
        <v>22</v>
      </c>
      <c r="I751" s="99">
        <f t="shared" ca="1" si="65"/>
        <v>8.6146523481521875</v>
      </c>
      <c r="J751" s="99"/>
      <c r="K751" s="98" t="s">
        <v>23</v>
      </c>
      <c r="L751" s="100">
        <v>1</v>
      </c>
      <c r="M751" s="148">
        <f t="shared" si="66"/>
        <v>46266</v>
      </c>
      <c r="N751" s="147"/>
      <c r="O751" s="98"/>
      <c r="P751" s="94" t="s">
        <v>117</v>
      </c>
      <c r="Q751" s="94"/>
      <c r="R751" s="101" t="str">
        <f t="shared" si="57"/>
        <v>Quarterly Fuel Prices_2021_Update</v>
      </c>
    </row>
    <row r="752" spans="1:18" x14ac:dyDescent="0.6">
      <c r="A752" s="90" t="str">
        <f t="shared" si="68"/>
        <v>2026Q4</v>
      </c>
      <c r="B752" s="90">
        <f t="shared" si="64"/>
        <v>4</v>
      </c>
      <c r="C752" s="90">
        <f t="shared" si="69"/>
        <v>2026</v>
      </c>
      <c r="D752" s="90">
        <f t="shared" si="69"/>
        <v>10</v>
      </c>
      <c r="E752" s="63"/>
      <c r="G752" s="98" t="s">
        <v>151</v>
      </c>
      <c r="H752" s="98" t="s">
        <v>22</v>
      </c>
      <c r="I752" s="99">
        <f t="shared" ca="1" si="65"/>
        <v>10.304834157147507</v>
      </c>
      <c r="J752" s="99"/>
      <c r="K752" s="98" t="s">
        <v>23</v>
      </c>
      <c r="L752" s="100">
        <v>1</v>
      </c>
      <c r="M752" s="148">
        <f t="shared" si="66"/>
        <v>46296</v>
      </c>
      <c r="N752" s="147"/>
      <c r="O752" s="98"/>
      <c r="P752" s="94" t="s">
        <v>117</v>
      </c>
      <c r="Q752" s="94"/>
      <c r="R752" s="101" t="str">
        <f t="shared" si="57"/>
        <v>Quarterly Fuel Prices_2021_Update</v>
      </c>
    </row>
    <row r="753" spans="1:18" x14ac:dyDescent="0.6">
      <c r="A753" s="90" t="str">
        <f t="shared" si="68"/>
        <v>2026Q4</v>
      </c>
      <c r="B753" s="90">
        <f t="shared" si="64"/>
        <v>4</v>
      </c>
      <c r="C753" s="90">
        <f t="shared" si="69"/>
        <v>2026</v>
      </c>
      <c r="D753" s="90">
        <f t="shared" si="69"/>
        <v>11</v>
      </c>
      <c r="E753" s="63"/>
      <c r="G753" s="98" t="s">
        <v>151</v>
      </c>
      <c r="H753" s="98" t="s">
        <v>22</v>
      </c>
      <c r="I753" s="99">
        <f t="shared" ca="1" si="65"/>
        <v>10.304834157147507</v>
      </c>
      <c r="J753" s="99"/>
      <c r="K753" s="98" t="s">
        <v>23</v>
      </c>
      <c r="L753" s="100">
        <v>1</v>
      </c>
      <c r="M753" s="148">
        <f t="shared" si="66"/>
        <v>46327</v>
      </c>
      <c r="N753" s="147"/>
      <c r="O753" s="98"/>
      <c r="P753" s="94" t="s">
        <v>117</v>
      </c>
      <c r="Q753" s="94"/>
      <c r="R753" s="101" t="str">
        <f t="shared" si="57"/>
        <v>Quarterly Fuel Prices_2021_Update</v>
      </c>
    </row>
    <row r="754" spans="1:18" x14ac:dyDescent="0.6">
      <c r="A754" s="90" t="str">
        <f t="shared" si="68"/>
        <v>2026Q4</v>
      </c>
      <c r="B754" s="90">
        <f t="shared" si="64"/>
        <v>4</v>
      </c>
      <c r="C754" s="90">
        <f t="shared" si="69"/>
        <v>2026</v>
      </c>
      <c r="D754" s="90">
        <f t="shared" si="69"/>
        <v>12</v>
      </c>
      <c r="E754" s="63"/>
      <c r="G754" s="98" t="s">
        <v>151</v>
      </c>
      <c r="H754" s="98" t="s">
        <v>22</v>
      </c>
      <c r="I754" s="99">
        <f t="shared" ca="1" si="65"/>
        <v>10.894272469432353</v>
      </c>
      <c r="J754" s="99"/>
      <c r="K754" s="98" t="s">
        <v>23</v>
      </c>
      <c r="L754" s="100">
        <v>1</v>
      </c>
      <c r="M754" s="148">
        <f t="shared" si="66"/>
        <v>46357</v>
      </c>
      <c r="N754" s="147"/>
      <c r="O754" s="98"/>
      <c r="P754" s="94" t="s">
        <v>117</v>
      </c>
      <c r="Q754" s="94"/>
      <c r="R754" s="101" t="str">
        <f t="shared" si="57"/>
        <v>Quarterly Fuel Prices_2021_Update</v>
      </c>
    </row>
    <row r="755" spans="1:18" x14ac:dyDescent="0.6">
      <c r="A755" s="90" t="str">
        <f t="shared" si="68"/>
        <v>2027Q1</v>
      </c>
      <c r="B755" s="90">
        <f t="shared" si="64"/>
        <v>1</v>
      </c>
      <c r="C755" s="90">
        <f t="shared" ref="C755:D774" si="70">C599</f>
        <v>2027</v>
      </c>
      <c r="D755" s="90">
        <f t="shared" si="70"/>
        <v>1</v>
      </c>
      <c r="E755" s="63"/>
      <c r="G755" s="98" t="s">
        <v>151</v>
      </c>
      <c r="H755" s="98" t="s">
        <v>22</v>
      </c>
      <c r="I755" s="99">
        <f t="shared" ca="1" si="65"/>
        <v>16.725452131252219</v>
      </c>
      <c r="J755" s="99"/>
      <c r="K755" s="98" t="s">
        <v>23</v>
      </c>
      <c r="L755" s="100">
        <v>1</v>
      </c>
      <c r="M755" s="148">
        <f t="shared" si="66"/>
        <v>46388</v>
      </c>
      <c r="N755" s="147"/>
      <c r="O755" s="98"/>
      <c r="P755" s="94" t="s">
        <v>117</v>
      </c>
      <c r="Q755" s="94"/>
      <c r="R755" s="101" t="str">
        <f t="shared" si="57"/>
        <v>Quarterly Fuel Prices_2021_Update</v>
      </c>
    </row>
    <row r="756" spans="1:18" x14ac:dyDescent="0.6">
      <c r="A756" s="90" t="str">
        <f t="shared" si="68"/>
        <v>2027Q1</v>
      </c>
      <c r="B756" s="90">
        <f t="shared" si="64"/>
        <v>1</v>
      </c>
      <c r="C756" s="90">
        <f t="shared" si="70"/>
        <v>2027</v>
      </c>
      <c r="D756" s="90">
        <f t="shared" si="70"/>
        <v>2</v>
      </c>
      <c r="E756" s="63"/>
      <c r="G756" s="98" t="s">
        <v>151</v>
      </c>
      <c r="H756" s="98" t="s">
        <v>22</v>
      </c>
      <c r="I756" s="99">
        <f t="shared" ca="1" si="65"/>
        <v>17.062274362091756</v>
      </c>
      <c r="J756" s="99"/>
      <c r="K756" s="98" t="s">
        <v>23</v>
      </c>
      <c r="L756" s="100">
        <v>1</v>
      </c>
      <c r="M756" s="148">
        <f t="shared" si="66"/>
        <v>46419</v>
      </c>
      <c r="N756" s="147"/>
      <c r="O756" s="98"/>
      <c r="P756" s="94" t="s">
        <v>117</v>
      </c>
      <c r="Q756" s="94"/>
      <c r="R756" s="101" t="str">
        <f t="shared" si="57"/>
        <v>Quarterly Fuel Prices_2021_Update</v>
      </c>
    </row>
    <row r="757" spans="1:18" x14ac:dyDescent="0.6">
      <c r="A757" s="90" t="str">
        <f t="shared" si="68"/>
        <v>2027Q1</v>
      </c>
      <c r="B757" s="90">
        <f t="shared" si="64"/>
        <v>1</v>
      </c>
      <c r="C757" s="90">
        <f t="shared" si="70"/>
        <v>2027</v>
      </c>
      <c r="D757" s="90">
        <f t="shared" si="70"/>
        <v>3</v>
      </c>
      <c r="E757" s="63"/>
      <c r="G757" s="98" t="s">
        <v>151</v>
      </c>
      <c r="H757" s="98" t="s">
        <v>22</v>
      </c>
      <c r="I757" s="99">
        <f t="shared" ca="1" si="65"/>
        <v>16.388629900412681</v>
      </c>
      <c r="J757" s="99"/>
      <c r="K757" s="98" t="s">
        <v>23</v>
      </c>
      <c r="L757" s="100">
        <v>1</v>
      </c>
      <c r="M757" s="148">
        <f t="shared" si="66"/>
        <v>46447</v>
      </c>
      <c r="N757" s="147"/>
      <c r="O757" s="98"/>
      <c r="P757" s="94" t="s">
        <v>117</v>
      </c>
      <c r="Q757" s="94"/>
      <c r="R757" s="101" t="str">
        <f t="shared" si="57"/>
        <v>Quarterly Fuel Prices_2021_Update</v>
      </c>
    </row>
    <row r="758" spans="1:18" x14ac:dyDescent="0.6">
      <c r="A758" s="90" t="str">
        <f t="shared" si="68"/>
        <v>2027Q2</v>
      </c>
      <c r="B758" s="90">
        <f t="shared" si="64"/>
        <v>2</v>
      </c>
      <c r="C758" s="90">
        <f t="shared" si="70"/>
        <v>2027</v>
      </c>
      <c r="D758" s="90">
        <f t="shared" si="70"/>
        <v>4</v>
      </c>
      <c r="E758" s="63"/>
      <c r="G758" s="98" t="s">
        <v>151</v>
      </c>
      <c r="H758" s="98" t="s">
        <v>22</v>
      </c>
      <c r="I758" s="99">
        <f t="shared" ca="1" si="65"/>
        <v>9.5925825642877314</v>
      </c>
      <c r="J758" s="99"/>
      <c r="K758" s="98" t="s">
        <v>23</v>
      </c>
      <c r="L758" s="100">
        <v>1</v>
      </c>
      <c r="M758" s="148">
        <f t="shared" si="66"/>
        <v>46478</v>
      </c>
      <c r="N758" s="147"/>
      <c r="O758" s="98"/>
      <c r="P758" s="94" t="s">
        <v>117</v>
      </c>
      <c r="Q758" s="94"/>
      <c r="R758" s="101" t="str">
        <f t="shared" si="57"/>
        <v>Quarterly Fuel Prices_2021_Update</v>
      </c>
    </row>
    <row r="759" spans="1:18" x14ac:dyDescent="0.6">
      <c r="A759" s="90" t="str">
        <f t="shared" si="68"/>
        <v>2027Q2</v>
      </c>
      <c r="B759" s="90">
        <f t="shared" si="64"/>
        <v>2</v>
      </c>
      <c r="C759" s="90">
        <f t="shared" si="70"/>
        <v>2027</v>
      </c>
      <c r="D759" s="90">
        <f t="shared" si="70"/>
        <v>5</v>
      </c>
      <c r="E759" s="63"/>
      <c r="G759" s="98" t="s">
        <v>151</v>
      </c>
      <c r="H759" s="98" t="s">
        <v>22</v>
      </c>
      <c r="I759" s="99">
        <f t="shared" ca="1" si="65"/>
        <v>8.8919916141202755</v>
      </c>
      <c r="J759" s="99"/>
      <c r="K759" s="98" t="s">
        <v>23</v>
      </c>
      <c r="L759" s="100">
        <v>1</v>
      </c>
      <c r="M759" s="148">
        <f t="shared" si="66"/>
        <v>46508</v>
      </c>
      <c r="N759" s="147"/>
      <c r="O759" s="98"/>
      <c r="P759" s="94" t="s">
        <v>117</v>
      </c>
      <c r="Q759" s="94"/>
      <c r="R759" s="101" t="str">
        <f t="shared" si="57"/>
        <v>Quarterly Fuel Prices_2021_Update</v>
      </c>
    </row>
    <row r="760" spans="1:18" x14ac:dyDescent="0.6">
      <c r="A760" s="90" t="str">
        <f t="shared" si="68"/>
        <v>2027Q2</v>
      </c>
      <c r="B760" s="90">
        <f t="shared" si="64"/>
        <v>2</v>
      </c>
      <c r="C760" s="90">
        <f t="shared" si="70"/>
        <v>2027</v>
      </c>
      <c r="D760" s="90">
        <f t="shared" si="70"/>
        <v>6</v>
      </c>
      <c r="E760" s="63"/>
      <c r="G760" s="98" t="s">
        <v>151</v>
      </c>
      <c r="H760" s="98" t="s">
        <v>22</v>
      </c>
      <c r="I760" s="99">
        <f t="shared" ca="1" si="65"/>
        <v>8.8919916141202755</v>
      </c>
      <c r="J760" s="99"/>
      <c r="K760" s="98" t="s">
        <v>23</v>
      </c>
      <c r="L760" s="100">
        <v>1</v>
      </c>
      <c r="M760" s="148">
        <f t="shared" si="66"/>
        <v>46539</v>
      </c>
      <c r="N760" s="147"/>
      <c r="O760" s="98"/>
      <c r="P760" s="94" t="s">
        <v>117</v>
      </c>
      <c r="Q760" s="94"/>
      <c r="R760" s="101" t="str">
        <f t="shared" si="57"/>
        <v>Quarterly Fuel Prices_2021_Update</v>
      </c>
    </row>
    <row r="761" spans="1:18" x14ac:dyDescent="0.6">
      <c r="A761" s="90" t="str">
        <f t="shared" si="68"/>
        <v>2027Q3</v>
      </c>
      <c r="B761" s="90">
        <f t="shared" si="64"/>
        <v>3</v>
      </c>
      <c r="C761" s="90">
        <f t="shared" si="70"/>
        <v>2027</v>
      </c>
      <c r="D761" s="90">
        <f t="shared" si="70"/>
        <v>7</v>
      </c>
      <c r="E761" s="63"/>
      <c r="G761" s="98" t="s">
        <v>151</v>
      </c>
      <c r="H761" s="98" t="s">
        <v>22</v>
      </c>
      <c r="I761" s="99">
        <f t="shared" ca="1" si="65"/>
        <v>8.6146523481521875</v>
      </c>
      <c r="J761" s="99"/>
      <c r="K761" s="98" t="s">
        <v>23</v>
      </c>
      <c r="L761" s="100">
        <v>1</v>
      </c>
      <c r="M761" s="148">
        <f t="shared" si="66"/>
        <v>46569</v>
      </c>
      <c r="N761" s="147"/>
      <c r="O761" s="98"/>
      <c r="P761" s="94" t="s">
        <v>117</v>
      </c>
      <c r="Q761" s="94"/>
      <c r="R761" s="101" t="str">
        <f t="shared" si="57"/>
        <v>Quarterly Fuel Prices_2021_Update</v>
      </c>
    </row>
    <row r="762" spans="1:18" x14ac:dyDescent="0.6">
      <c r="A762" s="90" t="str">
        <f t="shared" si="68"/>
        <v>2027Q3</v>
      </c>
      <c r="B762" s="90">
        <f t="shared" si="64"/>
        <v>3</v>
      </c>
      <c r="C762" s="90">
        <f t="shared" si="70"/>
        <v>2027</v>
      </c>
      <c r="D762" s="90">
        <f t="shared" si="70"/>
        <v>8</v>
      </c>
      <c r="E762" s="63"/>
      <c r="G762" s="98" t="s">
        <v>151</v>
      </c>
      <c r="H762" s="98" t="s">
        <v>22</v>
      </c>
      <c r="I762" s="99">
        <f t="shared" ca="1" si="65"/>
        <v>8.6146523481521875</v>
      </c>
      <c r="J762" s="99"/>
      <c r="K762" s="98" t="s">
        <v>23</v>
      </c>
      <c r="L762" s="100">
        <v>1</v>
      </c>
      <c r="M762" s="148">
        <f t="shared" si="66"/>
        <v>46600</v>
      </c>
      <c r="N762" s="147"/>
      <c r="O762" s="98"/>
      <c r="P762" s="94" t="s">
        <v>117</v>
      </c>
      <c r="Q762" s="94"/>
      <c r="R762" s="101" t="str">
        <f t="shared" si="57"/>
        <v>Quarterly Fuel Prices_2021_Update</v>
      </c>
    </row>
    <row r="763" spans="1:18" x14ac:dyDescent="0.6">
      <c r="A763" s="90" t="str">
        <f t="shared" si="68"/>
        <v>2027Q3</v>
      </c>
      <c r="B763" s="90">
        <f t="shared" si="64"/>
        <v>3</v>
      </c>
      <c r="C763" s="90">
        <f t="shared" si="70"/>
        <v>2027</v>
      </c>
      <c r="D763" s="90">
        <f t="shared" si="70"/>
        <v>9</v>
      </c>
      <c r="E763" s="63"/>
      <c r="G763" s="98" t="s">
        <v>151</v>
      </c>
      <c r="H763" s="98" t="s">
        <v>22</v>
      </c>
      <c r="I763" s="99">
        <f t="shared" ca="1" si="65"/>
        <v>8.6146523481521875</v>
      </c>
      <c r="J763" s="99"/>
      <c r="K763" s="98" t="s">
        <v>23</v>
      </c>
      <c r="L763" s="100">
        <v>1</v>
      </c>
      <c r="M763" s="148">
        <f t="shared" si="66"/>
        <v>46631</v>
      </c>
      <c r="N763" s="147"/>
      <c r="O763" s="98"/>
      <c r="P763" s="94" t="s">
        <v>117</v>
      </c>
      <c r="Q763" s="94"/>
      <c r="R763" s="101" t="str">
        <f t="shared" si="57"/>
        <v>Quarterly Fuel Prices_2021_Update</v>
      </c>
    </row>
    <row r="764" spans="1:18" x14ac:dyDescent="0.6">
      <c r="A764" s="90" t="str">
        <f t="shared" si="68"/>
        <v>2027Q4</v>
      </c>
      <c r="B764" s="90">
        <f t="shared" ref="B764:B790" si="71">IF(D764&lt;=3,1,IF(D764&lt;=6,2,IF(D764&lt;=9,3,4)))</f>
        <v>4</v>
      </c>
      <c r="C764" s="90">
        <f t="shared" si="70"/>
        <v>2027</v>
      </c>
      <c r="D764" s="90">
        <f t="shared" si="70"/>
        <v>10</v>
      </c>
      <c r="E764" s="63"/>
      <c r="G764" s="98" t="s">
        <v>151</v>
      </c>
      <c r="H764" s="98" t="s">
        <v>22</v>
      </c>
      <c r="I764" s="99">
        <f t="shared" ref="I764:I790" ca="1" si="72">AVERAGE(INDEX($I$115:$I$166,MATCH($A764,$C$115:$C$166,0)),I608)</f>
        <v>10.304834157147507</v>
      </c>
      <c r="J764" s="99"/>
      <c r="K764" s="98" t="s">
        <v>23</v>
      </c>
      <c r="L764" s="100">
        <v>1</v>
      </c>
      <c r="M764" s="148">
        <f t="shared" ref="M764:M790" si="73">DATE(C764,D764,1)</f>
        <v>46661</v>
      </c>
      <c r="N764" s="147"/>
      <c r="O764" s="98"/>
      <c r="P764" s="94" t="s">
        <v>117</v>
      </c>
      <c r="Q764" s="94"/>
      <c r="R764" s="101" t="str">
        <f t="shared" si="57"/>
        <v>Quarterly Fuel Prices_2021_Update</v>
      </c>
    </row>
    <row r="765" spans="1:18" x14ac:dyDescent="0.6">
      <c r="A765" s="90" t="str">
        <f t="shared" si="68"/>
        <v>2027Q4</v>
      </c>
      <c r="B765" s="90">
        <f t="shared" si="71"/>
        <v>4</v>
      </c>
      <c r="C765" s="90">
        <f t="shared" si="70"/>
        <v>2027</v>
      </c>
      <c r="D765" s="90">
        <f t="shared" si="70"/>
        <v>11</v>
      </c>
      <c r="E765" s="63"/>
      <c r="G765" s="98" t="s">
        <v>151</v>
      </c>
      <c r="H765" s="98" t="s">
        <v>22</v>
      </c>
      <c r="I765" s="99">
        <f t="shared" ca="1" si="72"/>
        <v>10.304834157147507</v>
      </c>
      <c r="J765" s="99"/>
      <c r="K765" s="98" t="s">
        <v>23</v>
      </c>
      <c r="L765" s="100">
        <v>1</v>
      </c>
      <c r="M765" s="148">
        <f t="shared" si="73"/>
        <v>46692</v>
      </c>
      <c r="N765" s="147"/>
      <c r="O765" s="98"/>
      <c r="P765" s="94" t="s">
        <v>117</v>
      </c>
      <c r="Q765" s="94"/>
      <c r="R765" s="101" t="str">
        <f t="shared" si="57"/>
        <v>Quarterly Fuel Prices_2021_Update</v>
      </c>
    </row>
    <row r="766" spans="1:18" x14ac:dyDescent="0.6">
      <c r="A766" s="90" t="str">
        <f t="shared" si="68"/>
        <v>2027Q4</v>
      </c>
      <c r="B766" s="90">
        <f t="shared" si="71"/>
        <v>4</v>
      </c>
      <c r="C766" s="90">
        <f t="shared" si="70"/>
        <v>2027</v>
      </c>
      <c r="D766" s="90">
        <f t="shared" si="70"/>
        <v>12</v>
      </c>
      <c r="E766" s="63"/>
      <c r="G766" s="98" t="s">
        <v>151</v>
      </c>
      <c r="H766" s="98" t="s">
        <v>22</v>
      </c>
      <c r="I766" s="99">
        <f t="shared" ca="1" si="72"/>
        <v>10.894272469432353</v>
      </c>
      <c r="J766" s="99"/>
      <c r="K766" s="98" t="s">
        <v>23</v>
      </c>
      <c r="L766" s="100">
        <v>1</v>
      </c>
      <c r="M766" s="148">
        <f t="shared" si="73"/>
        <v>46722</v>
      </c>
      <c r="N766" s="147"/>
      <c r="O766" s="98"/>
      <c r="P766" s="94" t="s">
        <v>117</v>
      </c>
      <c r="Q766" s="94"/>
      <c r="R766" s="101" t="str">
        <f t="shared" si="57"/>
        <v>Quarterly Fuel Prices_2021_Update</v>
      </c>
    </row>
    <row r="767" spans="1:18" x14ac:dyDescent="0.6">
      <c r="A767" s="90" t="str">
        <f t="shared" si="68"/>
        <v>2028Q1</v>
      </c>
      <c r="B767" s="90">
        <f t="shared" si="71"/>
        <v>1</v>
      </c>
      <c r="C767" s="90">
        <f t="shared" si="70"/>
        <v>2028</v>
      </c>
      <c r="D767" s="90">
        <f t="shared" si="70"/>
        <v>1</v>
      </c>
      <c r="E767" s="63"/>
      <c r="G767" s="98" t="s">
        <v>151</v>
      </c>
      <c r="H767" s="98" t="s">
        <v>22</v>
      </c>
      <c r="I767" s="99">
        <f t="shared" ca="1" si="72"/>
        <v>16.725452131252219</v>
      </c>
      <c r="J767" s="99"/>
      <c r="K767" s="98" t="s">
        <v>23</v>
      </c>
      <c r="L767" s="100">
        <v>1</v>
      </c>
      <c r="M767" s="148">
        <f t="shared" si="73"/>
        <v>46753</v>
      </c>
      <c r="N767" s="147"/>
      <c r="O767" s="98"/>
      <c r="P767" s="94" t="s">
        <v>117</v>
      </c>
      <c r="Q767" s="94"/>
      <c r="R767" s="101" t="str">
        <f t="shared" si="57"/>
        <v>Quarterly Fuel Prices_2021_Update</v>
      </c>
    </row>
    <row r="768" spans="1:18" x14ac:dyDescent="0.6">
      <c r="A768" s="90" t="str">
        <f t="shared" si="68"/>
        <v>2028Q1</v>
      </c>
      <c r="B768" s="90">
        <f t="shared" si="71"/>
        <v>1</v>
      </c>
      <c r="C768" s="90">
        <f t="shared" si="70"/>
        <v>2028</v>
      </c>
      <c r="D768" s="90">
        <f t="shared" si="70"/>
        <v>2</v>
      </c>
      <c r="E768" s="63"/>
      <c r="G768" s="98" t="s">
        <v>151</v>
      </c>
      <c r="H768" s="98" t="s">
        <v>22</v>
      </c>
      <c r="I768" s="99">
        <f t="shared" ca="1" si="72"/>
        <v>17.062274362091756</v>
      </c>
      <c r="J768" s="99"/>
      <c r="K768" s="98" t="s">
        <v>23</v>
      </c>
      <c r="L768" s="100">
        <v>1</v>
      </c>
      <c r="M768" s="148">
        <f t="shared" si="73"/>
        <v>46784</v>
      </c>
      <c r="N768" s="147"/>
      <c r="O768" s="98"/>
      <c r="P768" s="94" t="s">
        <v>117</v>
      </c>
      <c r="Q768" s="94"/>
      <c r="R768" s="101" t="str">
        <f t="shared" si="57"/>
        <v>Quarterly Fuel Prices_2021_Update</v>
      </c>
    </row>
    <row r="769" spans="1:18" x14ac:dyDescent="0.6">
      <c r="A769" s="90" t="str">
        <f t="shared" si="68"/>
        <v>2028Q1</v>
      </c>
      <c r="B769" s="90">
        <f t="shared" si="71"/>
        <v>1</v>
      </c>
      <c r="C769" s="90">
        <f t="shared" si="70"/>
        <v>2028</v>
      </c>
      <c r="D769" s="90">
        <f t="shared" si="70"/>
        <v>3</v>
      </c>
      <c r="E769" s="63"/>
      <c r="G769" s="98" t="s">
        <v>151</v>
      </c>
      <c r="H769" s="98" t="s">
        <v>22</v>
      </c>
      <c r="I769" s="99">
        <f t="shared" ca="1" si="72"/>
        <v>16.388629900412681</v>
      </c>
      <c r="J769" s="99"/>
      <c r="K769" s="98" t="s">
        <v>23</v>
      </c>
      <c r="L769" s="100">
        <v>1</v>
      </c>
      <c r="M769" s="148">
        <f t="shared" si="73"/>
        <v>46813</v>
      </c>
      <c r="N769" s="147"/>
      <c r="O769" s="98"/>
      <c r="P769" s="94" t="s">
        <v>117</v>
      </c>
      <c r="Q769" s="94"/>
      <c r="R769" s="101" t="str">
        <f t="shared" si="57"/>
        <v>Quarterly Fuel Prices_2021_Update</v>
      </c>
    </row>
    <row r="770" spans="1:18" x14ac:dyDescent="0.6">
      <c r="A770" s="90" t="str">
        <f t="shared" si="68"/>
        <v>2028Q2</v>
      </c>
      <c r="B770" s="90">
        <f t="shared" si="71"/>
        <v>2</v>
      </c>
      <c r="C770" s="90">
        <f t="shared" si="70"/>
        <v>2028</v>
      </c>
      <c r="D770" s="90">
        <f t="shared" si="70"/>
        <v>4</v>
      </c>
      <c r="E770" s="63"/>
      <c r="G770" s="98" t="s">
        <v>151</v>
      </c>
      <c r="H770" s="98" t="s">
        <v>22</v>
      </c>
      <c r="I770" s="99">
        <f t="shared" ca="1" si="72"/>
        <v>9.5925825642877314</v>
      </c>
      <c r="J770" s="99"/>
      <c r="K770" s="98" t="s">
        <v>23</v>
      </c>
      <c r="L770" s="100">
        <v>1</v>
      </c>
      <c r="M770" s="148">
        <f t="shared" si="73"/>
        <v>46844</v>
      </c>
      <c r="N770" s="147"/>
      <c r="O770" s="98"/>
      <c r="P770" s="94" t="s">
        <v>117</v>
      </c>
      <c r="Q770" s="94"/>
      <c r="R770" s="101" t="str">
        <f t="shared" si="57"/>
        <v>Quarterly Fuel Prices_2021_Update</v>
      </c>
    </row>
    <row r="771" spans="1:18" x14ac:dyDescent="0.6">
      <c r="A771" s="90" t="str">
        <f t="shared" si="68"/>
        <v>2028Q2</v>
      </c>
      <c r="B771" s="90">
        <f t="shared" si="71"/>
        <v>2</v>
      </c>
      <c r="C771" s="90">
        <f t="shared" si="70"/>
        <v>2028</v>
      </c>
      <c r="D771" s="90">
        <f t="shared" si="70"/>
        <v>5</v>
      </c>
      <c r="E771" s="63"/>
      <c r="G771" s="98" t="s">
        <v>151</v>
      </c>
      <c r="H771" s="98" t="s">
        <v>22</v>
      </c>
      <c r="I771" s="99">
        <f t="shared" ca="1" si="72"/>
        <v>8.8919916141202755</v>
      </c>
      <c r="J771" s="99"/>
      <c r="K771" s="98" t="s">
        <v>23</v>
      </c>
      <c r="L771" s="100">
        <v>1</v>
      </c>
      <c r="M771" s="148">
        <f t="shared" si="73"/>
        <v>46874</v>
      </c>
      <c r="N771" s="147"/>
      <c r="O771" s="98"/>
      <c r="P771" s="94" t="s">
        <v>117</v>
      </c>
      <c r="Q771" s="94"/>
      <c r="R771" s="101" t="str">
        <f t="shared" si="57"/>
        <v>Quarterly Fuel Prices_2021_Update</v>
      </c>
    </row>
    <row r="772" spans="1:18" x14ac:dyDescent="0.6">
      <c r="A772" s="90" t="str">
        <f t="shared" si="68"/>
        <v>2028Q2</v>
      </c>
      <c r="B772" s="90">
        <f t="shared" si="71"/>
        <v>2</v>
      </c>
      <c r="C772" s="90">
        <f t="shared" si="70"/>
        <v>2028</v>
      </c>
      <c r="D772" s="90">
        <f t="shared" si="70"/>
        <v>6</v>
      </c>
      <c r="E772" s="63"/>
      <c r="G772" s="98" t="s">
        <v>151</v>
      </c>
      <c r="H772" s="98" t="s">
        <v>22</v>
      </c>
      <c r="I772" s="99">
        <f t="shared" ca="1" si="72"/>
        <v>8.8919916141202755</v>
      </c>
      <c r="J772" s="99"/>
      <c r="K772" s="98" t="s">
        <v>23</v>
      </c>
      <c r="L772" s="100">
        <v>1</v>
      </c>
      <c r="M772" s="148">
        <f t="shared" si="73"/>
        <v>46905</v>
      </c>
      <c r="N772" s="147"/>
      <c r="O772" s="98"/>
      <c r="P772" s="94" t="s">
        <v>117</v>
      </c>
      <c r="Q772" s="94"/>
      <c r="R772" s="101" t="str">
        <f t="shared" si="57"/>
        <v>Quarterly Fuel Prices_2021_Update</v>
      </c>
    </row>
    <row r="773" spans="1:18" x14ac:dyDescent="0.6">
      <c r="A773" s="90" t="str">
        <f t="shared" si="68"/>
        <v>2028Q3</v>
      </c>
      <c r="B773" s="90">
        <f t="shared" si="71"/>
        <v>3</v>
      </c>
      <c r="C773" s="90">
        <f t="shared" si="70"/>
        <v>2028</v>
      </c>
      <c r="D773" s="90">
        <f t="shared" si="70"/>
        <v>7</v>
      </c>
      <c r="E773" s="63"/>
      <c r="G773" s="98" t="s">
        <v>151</v>
      </c>
      <c r="H773" s="98" t="s">
        <v>22</v>
      </c>
      <c r="I773" s="99">
        <f t="shared" ca="1" si="72"/>
        <v>8.6146523481521875</v>
      </c>
      <c r="J773" s="99"/>
      <c r="K773" s="98" t="s">
        <v>23</v>
      </c>
      <c r="L773" s="100">
        <v>1</v>
      </c>
      <c r="M773" s="148">
        <f t="shared" si="73"/>
        <v>46935</v>
      </c>
      <c r="N773" s="147"/>
      <c r="O773" s="98"/>
      <c r="P773" s="94" t="s">
        <v>117</v>
      </c>
      <c r="Q773" s="94"/>
      <c r="R773" s="101" t="str">
        <f t="shared" si="57"/>
        <v>Quarterly Fuel Prices_2021_Update</v>
      </c>
    </row>
    <row r="774" spans="1:18" x14ac:dyDescent="0.6">
      <c r="A774" s="90" t="str">
        <f t="shared" si="68"/>
        <v>2028Q3</v>
      </c>
      <c r="B774" s="90">
        <f t="shared" si="71"/>
        <v>3</v>
      </c>
      <c r="C774" s="90">
        <f t="shared" si="70"/>
        <v>2028</v>
      </c>
      <c r="D774" s="90">
        <f t="shared" si="70"/>
        <v>8</v>
      </c>
      <c r="E774" s="63"/>
      <c r="G774" s="98" t="s">
        <v>151</v>
      </c>
      <c r="H774" s="98" t="s">
        <v>22</v>
      </c>
      <c r="I774" s="99">
        <f t="shared" ca="1" si="72"/>
        <v>8.6146523481521875</v>
      </c>
      <c r="J774" s="99"/>
      <c r="K774" s="98" t="s">
        <v>23</v>
      </c>
      <c r="L774" s="100">
        <v>1</v>
      </c>
      <c r="M774" s="148">
        <f t="shared" si="73"/>
        <v>46966</v>
      </c>
      <c r="N774" s="147"/>
      <c r="O774" s="98"/>
      <c r="P774" s="94" t="s">
        <v>117</v>
      </c>
      <c r="Q774" s="94"/>
      <c r="R774" s="101" t="str">
        <f t="shared" si="57"/>
        <v>Quarterly Fuel Prices_2021_Update</v>
      </c>
    </row>
    <row r="775" spans="1:18" x14ac:dyDescent="0.6">
      <c r="A775" s="90" t="str">
        <f t="shared" si="68"/>
        <v>2028Q3</v>
      </c>
      <c r="B775" s="90">
        <f t="shared" si="71"/>
        <v>3</v>
      </c>
      <c r="C775" s="90">
        <f t="shared" ref="C775:D794" si="74">C619</f>
        <v>2028</v>
      </c>
      <c r="D775" s="90">
        <f t="shared" si="74"/>
        <v>9</v>
      </c>
      <c r="E775" s="63"/>
      <c r="G775" s="98" t="s">
        <v>151</v>
      </c>
      <c r="H775" s="98" t="s">
        <v>22</v>
      </c>
      <c r="I775" s="99">
        <f t="shared" ca="1" si="72"/>
        <v>8.6146523481521875</v>
      </c>
      <c r="J775" s="99"/>
      <c r="K775" s="98" t="s">
        <v>23</v>
      </c>
      <c r="L775" s="100">
        <v>1</v>
      </c>
      <c r="M775" s="148">
        <f t="shared" si="73"/>
        <v>46997</v>
      </c>
      <c r="N775" s="147"/>
      <c r="O775" s="98"/>
      <c r="P775" s="94" t="s">
        <v>117</v>
      </c>
      <c r="Q775" s="94"/>
      <c r="R775" s="101" t="str">
        <f t="shared" si="57"/>
        <v>Quarterly Fuel Prices_2021_Update</v>
      </c>
    </row>
    <row r="776" spans="1:18" x14ac:dyDescent="0.6">
      <c r="A776" s="90" t="str">
        <f t="shared" si="68"/>
        <v>2028Q4</v>
      </c>
      <c r="B776" s="90">
        <f t="shared" si="71"/>
        <v>4</v>
      </c>
      <c r="C776" s="90">
        <f t="shared" si="74"/>
        <v>2028</v>
      </c>
      <c r="D776" s="90">
        <f t="shared" si="74"/>
        <v>10</v>
      </c>
      <c r="E776" s="63"/>
      <c r="G776" s="98" t="s">
        <v>151</v>
      </c>
      <c r="H776" s="98" t="s">
        <v>22</v>
      </c>
      <c r="I776" s="99">
        <f t="shared" ca="1" si="72"/>
        <v>10.304834157147507</v>
      </c>
      <c r="J776" s="99"/>
      <c r="K776" s="98" t="s">
        <v>23</v>
      </c>
      <c r="L776" s="100">
        <v>1</v>
      </c>
      <c r="M776" s="148">
        <f t="shared" si="73"/>
        <v>47027</v>
      </c>
      <c r="N776" s="147"/>
      <c r="O776" s="98"/>
      <c r="P776" s="94" t="s">
        <v>117</v>
      </c>
      <c r="Q776" s="94"/>
      <c r="R776" s="101" t="str">
        <f t="shared" si="57"/>
        <v>Quarterly Fuel Prices_2021_Update</v>
      </c>
    </row>
    <row r="777" spans="1:18" x14ac:dyDescent="0.6">
      <c r="A777" s="90" t="str">
        <f t="shared" si="68"/>
        <v>2028Q4</v>
      </c>
      <c r="B777" s="90">
        <f t="shared" si="71"/>
        <v>4</v>
      </c>
      <c r="C777" s="90">
        <f t="shared" si="74"/>
        <v>2028</v>
      </c>
      <c r="D777" s="90">
        <f t="shared" si="74"/>
        <v>11</v>
      </c>
      <c r="E777" s="63"/>
      <c r="G777" s="98" t="s">
        <v>151</v>
      </c>
      <c r="H777" s="98" t="s">
        <v>22</v>
      </c>
      <c r="I777" s="99">
        <f t="shared" ca="1" si="72"/>
        <v>10.304834157147507</v>
      </c>
      <c r="J777" s="99"/>
      <c r="K777" s="98" t="s">
        <v>23</v>
      </c>
      <c r="L777" s="100">
        <v>1</v>
      </c>
      <c r="M777" s="148">
        <f t="shared" si="73"/>
        <v>47058</v>
      </c>
      <c r="N777" s="147"/>
      <c r="O777" s="98"/>
      <c r="P777" s="94" t="s">
        <v>117</v>
      </c>
      <c r="Q777" s="94"/>
      <c r="R777" s="101" t="str">
        <f t="shared" si="57"/>
        <v>Quarterly Fuel Prices_2021_Update</v>
      </c>
    </row>
    <row r="778" spans="1:18" x14ac:dyDescent="0.6">
      <c r="A778" s="90" t="str">
        <f t="shared" si="68"/>
        <v>2028Q4</v>
      </c>
      <c r="B778" s="90">
        <f t="shared" si="71"/>
        <v>4</v>
      </c>
      <c r="C778" s="90">
        <f t="shared" si="74"/>
        <v>2028</v>
      </c>
      <c r="D778" s="90">
        <f t="shared" si="74"/>
        <v>12</v>
      </c>
      <c r="E778" s="63"/>
      <c r="G778" s="98" t="s">
        <v>151</v>
      </c>
      <c r="H778" s="98" t="s">
        <v>22</v>
      </c>
      <c r="I778" s="99">
        <f t="shared" ca="1" si="72"/>
        <v>10.894272469432353</v>
      </c>
      <c r="J778" s="99"/>
      <c r="K778" s="98" t="s">
        <v>23</v>
      </c>
      <c r="L778" s="100">
        <v>1</v>
      </c>
      <c r="M778" s="148">
        <f t="shared" si="73"/>
        <v>47088</v>
      </c>
      <c r="N778" s="147"/>
      <c r="O778" s="98"/>
      <c r="P778" s="94" t="s">
        <v>117</v>
      </c>
      <c r="Q778" s="94"/>
      <c r="R778" s="101" t="str">
        <f t="shared" si="57"/>
        <v>Quarterly Fuel Prices_2021_Update</v>
      </c>
    </row>
    <row r="779" spans="1:18" x14ac:dyDescent="0.6">
      <c r="A779" s="90" t="str">
        <f t="shared" si="68"/>
        <v>2029Q1</v>
      </c>
      <c r="B779" s="90">
        <f t="shared" si="71"/>
        <v>1</v>
      </c>
      <c r="C779" s="90">
        <f t="shared" si="74"/>
        <v>2029</v>
      </c>
      <c r="D779" s="90">
        <f t="shared" si="74"/>
        <v>1</v>
      </c>
      <c r="E779" s="63"/>
      <c r="G779" s="98" t="s">
        <v>151</v>
      </c>
      <c r="H779" s="98" t="s">
        <v>22</v>
      </c>
      <c r="I779" s="99">
        <f t="shared" ca="1" si="72"/>
        <v>16.725452131252219</v>
      </c>
      <c r="J779" s="99"/>
      <c r="K779" s="98" t="s">
        <v>23</v>
      </c>
      <c r="L779" s="100">
        <v>1</v>
      </c>
      <c r="M779" s="148">
        <f t="shared" si="73"/>
        <v>47119</v>
      </c>
      <c r="N779" s="147"/>
      <c r="O779" s="98"/>
      <c r="P779" s="94" t="s">
        <v>117</v>
      </c>
      <c r="Q779" s="94"/>
      <c r="R779" s="101" t="str">
        <f t="shared" si="57"/>
        <v>Quarterly Fuel Prices_2021_Update</v>
      </c>
    </row>
    <row r="780" spans="1:18" x14ac:dyDescent="0.6">
      <c r="A780" s="90" t="str">
        <f t="shared" si="68"/>
        <v>2029Q1</v>
      </c>
      <c r="B780" s="90">
        <f t="shared" si="71"/>
        <v>1</v>
      </c>
      <c r="C780" s="90">
        <f t="shared" si="74"/>
        <v>2029</v>
      </c>
      <c r="D780" s="90">
        <f t="shared" si="74"/>
        <v>2</v>
      </c>
      <c r="E780" s="63"/>
      <c r="G780" s="98" t="s">
        <v>151</v>
      </c>
      <c r="H780" s="98" t="s">
        <v>22</v>
      </c>
      <c r="I780" s="99">
        <f t="shared" ca="1" si="72"/>
        <v>17.062274362091756</v>
      </c>
      <c r="J780" s="99"/>
      <c r="K780" s="98" t="s">
        <v>23</v>
      </c>
      <c r="L780" s="100">
        <v>1</v>
      </c>
      <c r="M780" s="148">
        <f t="shared" si="73"/>
        <v>47150</v>
      </c>
      <c r="N780" s="147"/>
      <c r="O780" s="98"/>
      <c r="P780" s="94" t="s">
        <v>117</v>
      </c>
      <c r="Q780" s="94"/>
      <c r="R780" s="101" t="str">
        <f t="shared" si="57"/>
        <v>Quarterly Fuel Prices_2021_Update</v>
      </c>
    </row>
    <row r="781" spans="1:18" x14ac:dyDescent="0.6">
      <c r="A781" s="90" t="str">
        <f t="shared" si="68"/>
        <v>2029Q1</v>
      </c>
      <c r="B781" s="90">
        <f t="shared" si="71"/>
        <v>1</v>
      </c>
      <c r="C781" s="90">
        <f t="shared" si="74"/>
        <v>2029</v>
      </c>
      <c r="D781" s="90">
        <f t="shared" si="74"/>
        <v>3</v>
      </c>
      <c r="E781" s="63"/>
      <c r="G781" s="98" t="s">
        <v>151</v>
      </c>
      <c r="H781" s="98" t="s">
        <v>22</v>
      </c>
      <c r="I781" s="99">
        <f t="shared" ca="1" si="72"/>
        <v>16.388629900412681</v>
      </c>
      <c r="J781" s="99"/>
      <c r="K781" s="98" t="s">
        <v>23</v>
      </c>
      <c r="L781" s="100">
        <v>1</v>
      </c>
      <c r="M781" s="148">
        <f t="shared" si="73"/>
        <v>47178</v>
      </c>
      <c r="N781" s="147"/>
      <c r="O781" s="98"/>
      <c r="P781" s="94" t="s">
        <v>117</v>
      </c>
      <c r="Q781" s="94"/>
      <c r="R781" s="101" t="str">
        <f t="shared" si="57"/>
        <v>Quarterly Fuel Prices_2021_Update</v>
      </c>
    </row>
    <row r="782" spans="1:18" x14ac:dyDescent="0.6">
      <c r="A782" s="90" t="str">
        <f t="shared" si="68"/>
        <v>2029Q2</v>
      </c>
      <c r="B782" s="90">
        <f t="shared" si="71"/>
        <v>2</v>
      </c>
      <c r="C782" s="90">
        <f t="shared" si="74"/>
        <v>2029</v>
      </c>
      <c r="D782" s="90">
        <f t="shared" si="74"/>
        <v>4</v>
      </c>
      <c r="E782" s="63"/>
      <c r="G782" s="98" t="s">
        <v>151</v>
      </c>
      <c r="H782" s="98" t="s">
        <v>22</v>
      </c>
      <c r="I782" s="99">
        <f t="shared" ca="1" si="72"/>
        <v>9.5925825642877314</v>
      </c>
      <c r="J782" s="99"/>
      <c r="K782" s="98" t="s">
        <v>23</v>
      </c>
      <c r="L782" s="100">
        <v>1</v>
      </c>
      <c r="M782" s="148">
        <f t="shared" si="73"/>
        <v>47209</v>
      </c>
      <c r="N782" s="147"/>
      <c r="O782" s="98"/>
      <c r="P782" s="94" t="s">
        <v>117</v>
      </c>
      <c r="Q782" s="94"/>
      <c r="R782" s="101" t="str">
        <f t="shared" si="57"/>
        <v>Quarterly Fuel Prices_2021_Update</v>
      </c>
    </row>
    <row r="783" spans="1:18" x14ac:dyDescent="0.6">
      <c r="A783" s="90" t="str">
        <f t="shared" si="68"/>
        <v>2029Q2</v>
      </c>
      <c r="B783" s="90">
        <f t="shared" si="71"/>
        <v>2</v>
      </c>
      <c r="C783" s="90">
        <f t="shared" si="74"/>
        <v>2029</v>
      </c>
      <c r="D783" s="90">
        <f t="shared" si="74"/>
        <v>5</v>
      </c>
      <c r="E783" s="63"/>
      <c r="G783" s="98" t="s">
        <v>151</v>
      </c>
      <c r="H783" s="98" t="s">
        <v>22</v>
      </c>
      <c r="I783" s="99">
        <f t="shared" ca="1" si="72"/>
        <v>8.8919916141202755</v>
      </c>
      <c r="J783" s="99"/>
      <c r="K783" s="98" t="s">
        <v>23</v>
      </c>
      <c r="L783" s="100">
        <v>1</v>
      </c>
      <c r="M783" s="148">
        <f t="shared" si="73"/>
        <v>47239</v>
      </c>
      <c r="N783" s="147"/>
      <c r="O783" s="98"/>
      <c r="P783" s="94" t="s">
        <v>117</v>
      </c>
      <c r="Q783" s="94"/>
      <c r="R783" s="101" t="str">
        <f t="shared" si="57"/>
        <v>Quarterly Fuel Prices_2021_Update</v>
      </c>
    </row>
    <row r="784" spans="1:18" x14ac:dyDescent="0.6">
      <c r="A784" s="90" t="str">
        <f t="shared" si="68"/>
        <v>2029Q2</v>
      </c>
      <c r="B784" s="90">
        <f t="shared" si="71"/>
        <v>2</v>
      </c>
      <c r="C784" s="90">
        <f t="shared" si="74"/>
        <v>2029</v>
      </c>
      <c r="D784" s="90">
        <f t="shared" si="74"/>
        <v>6</v>
      </c>
      <c r="E784" s="63"/>
      <c r="G784" s="98" t="s">
        <v>151</v>
      </c>
      <c r="H784" s="98" t="s">
        <v>22</v>
      </c>
      <c r="I784" s="99">
        <f t="shared" ca="1" si="72"/>
        <v>8.8919916141202755</v>
      </c>
      <c r="J784" s="99"/>
      <c r="K784" s="98" t="s">
        <v>23</v>
      </c>
      <c r="L784" s="100">
        <v>1</v>
      </c>
      <c r="M784" s="148">
        <f t="shared" si="73"/>
        <v>47270</v>
      </c>
      <c r="N784" s="147"/>
      <c r="O784" s="98"/>
      <c r="P784" s="94" t="s">
        <v>117</v>
      </c>
      <c r="Q784" s="94"/>
      <c r="R784" s="101" t="str">
        <f t="shared" si="57"/>
        <v>Quarterly Fuel Prices_2021_Update</v>
      </c>
    </row>
    <row r="785" spans="1:18" x14ac:dyDescent="0.6">
      <c r="A785" s="90" t="str">
        <f t="shared" si="68"/>
        <v>2029Q3</v>
      </c>
      <c r="B785" s="90">
        <f t="shared" si="71"/>
        <v>3</v>
      </c>
      <c r="C785" s="90">
        <f t="shared" si="74"/>
        <v>2029</v>
      </c>
      <c r="D785" s="90">
        <f t="shared" si="74"/>
        <v>7</v>
      </c>
      <c r="E785" s="63"/>
      <c r="G785" s="98" t="s">
        <v>151</v>
      </c>
      <c r="H785" s="98" t="s">
        <v>22</v>
      </c>
      <c r="I785" s="99">
        <f t="shared" ca="1" si="72"/>
        <v>8.6146523481521875</v>
      </c>
      <c r="J785" s="99"/>
      <c r="K785" s="98" t="s">
        <v>23</v>
      </c>
      <c r="L785" s="100">
        <v>1</v>
      </c>
      <c r="M785" s="148">
        <f t="shared" si="73"/>
        <v>47300</v>
      </c>
      <c r="N785" s="147"/>
      <c r="O785" s="98"/>
      <c r="P785" s="94" t="s">
        <v>117</v>
      </c>
      <c r="Q785" s="94"/>
      <c r="R785" s="101" t="str">
        <f t="shared" si="57"/>
        <v>Quarterly Fuel Prices_2021_Update</v>
      </c>
    </row>
    <row r="786" spans="1:18" x14ac:dyDescent="0.6">
      <c r="A786" s="90" t="str">
        <f t="shared" si="68"/>
        <v>2029Q3</v>
      </c>
      <c r="B786" s="90">
        <f t="shared" si="71"/>
        <v>3</v>
      </c>
      <c r="C786" s="90">
        <f t="shared" si="74"/>
        <v>2029</v>
      </c>
      <c r="D786" s="90">
        <f t="shared" si="74"/>
        <v>8</v>
      </c>
      <c r="E786" s="63"/>
      <c r="G786" s="98" t="s">
        <v>151</v>
      </c>
      <c r="H786" s="98" t="s">
        <v>22</v>
      </c>
      <c r="I786" s="99">
        <f t="shared" ca="1" si="72"/>
        <v>8.6146523481521875</v>
      </c>
      <c r="J786" s="99"/>
      <c r="K786" s="98" t="s">
        <v>23</v>
      </c>
      <c r="L786" s="100">
        <v>1</v>
      </c>
      <c r="M786" s="148">
        <f t="shared" si="73"/>
        <v>47331</v>
      </c>
      <c r="N786" s="147"/>
      <c r="O786" s="98"/>
      <c r="P786" s="94" t="s">
        <v>117</v>
      </c>
      <c r="Q786" s="94"/>
      <c r="R786" s="101" t="str">
        <f t="shared" si="57"/>
        <v>Quarterly Fuel Prices_2021_Update</v>
      </c>
    </row>
    <row r="787" spans="1:18" x14ac:dyDescent="0.6">
      <c r="A787" s="90" t="str">
        <f t="shared" si="68"/>
        <v>2029Q3</v>
      </c>
      <c r="B787" s="90">
        <f t="shared" si="71"/>
        <v>3</v>
      </c>
      <c r="C787" s="90">
        <f t="shared" si="74"/>
        <v>2029</v>
      </c>
      <c r="D787" s="90">
        <f t="shared" si="74"/>
        <v>9</v>
      </c>
      <c r="E787" s="63"/>
      <c r="G787" s="98" t="s">
        <v>151</v>
      </c>
      <c r="H787" s="98" t="s">
        <v>22</v>
      </c>
      <c r="I787" s="99">
        <f t="shared" ca="1" si="72"/>
        <v>8.6146523481521875</v>
      </c>
      <c r="J787" s="99"/>
      <c r="K787" s="98" t="s">
        <v>23</v>
      </c>
      <c r="L787" s="100">
        <v>1</v>
      </c>
      <c r="M787" s="148">
        <f t="shared" si="73"/>
        <v>47362</v>
      </c>
      <c r="N787" s="147"/>
      <c r="O787" s="98"/>
      <c r="P787" s="94" t="s">
        <v>117</v>
      </c>
      <c r="Q787" s="94"/>
      <c r="R787" s="101" t="str">
        <f t="shared" si="57"/>
        <v>Quarterly Fuel Prices_2021_Update</v>
      </c>
    </row>
    <row r="788" spans="1:18" x14ac:dyDescent="0.6">
      <c r="A788" s="90" t="str">
        <f t="shared" si="68"/>
        <v>2029Q4</v>
      </c>
      <c r="B788" s="90">
        <f t="shared" si="71"/>
        <v>4</v>
      </c>
      <c r="C788" s="90">
        <f t="shared" si="74"/>
        <v>2029</v>
      </c>
      <c r="D788" s="90">
        <f t="shared" si="74"/>
        <v>10</v>
      </c>
      <c r="E788" s="63"/>
      <c r="G788" s="98" t="s">
        <v>151</v>
      </c>
      <c r="H788" s="98" t="s">
        <v>22</v>
      </c>
      <c r="I788" s="99">
        <f t="shared" ca="1" si="72"/>
        <v>10.304834157147507</v>
      </c>
      <c r="J788" s="99"/>
      <c r="K788" s="98" t="s">
        <v>23</v>
      </c>
      <c r="L788" s="100">
        <v>1</v>
      </c>
      <c r="M788" s="148">
        <f t="shared" si="73"/>
        <v>47392</v>
      </c>
      <c r="N788" s="147"/>
      <c r="O788" s="98"/>
      <c r="P788" s="94" t="s">
        <v>117</v>
      </c>
      <c r="Q788" s="94"/>
      <c r="R788" s="101" t="str">
        <f t="shared" si="57"/>
        <v>Quarterly Fuel Prices_2021_Update</v>
      </c>
    </row>
    <row r="789" spans="1:18" x14ac:dyDescent="0.6">
      <c r="A789" s="90" t="str">
        <f t="shared" si="68"/>
        <v>2029Q4</v>
      </c>
      <c r="B789" s="90">
        <f t="shared" si="71"/>
        <v>4</v>
      </c>
      <c r="C789" s="90">
        <f t="shared" si="74"/>
        <v>2029</v>
      </c>
      <c r="D789" s="90">
        <f t="shared" si="74"/>
        <v>11</v>
      </c>
      <c r="E789" s="63"/>
      <c r="G789" s="98" t="s">
        <v>151</v>
      </c>
      <c r="H789" s="98" t="s">
        <v>22</v>
      </c>
      <c r="I789" s="99">
        <f t="shared" ca="1" si="72"/>
        <v>10.304834157147507</v>
      </c>
      <c r="J789" s="99"/>
      <c r="K789" s="98" t="s">
        <v>23</v>
      </c>
      <c r="L789" s="100">
        <v>1</v>
      </c>
      <c r="M789" s="148">
        <f t="shared" si="73"/>
        <v>47423</v>
      </c>
      <c r="N789" s="147"/>
      <c r="O789" s="98"/>
      <c r="P789" s="94" t="s">
        <v>117</v>
      </c>
      <c r="Q789" s="94"/>
      <c r="R789" s="101" t="str">
        <f t="shared" si="57"/>
        <v>Quarterly Fuel Prices_2021_Update</v>
      </c>
    </row>
    <row r="790" spans="1:18" x14ac:dyDescent="0.6">
      <c r="A790" s="90" t="str">
        <f t="shared" si="68"/>
        <v>2029Q4</v>
      </c>
      <c r="B790" s="90">
        <f t="shared" si="71"/>
        <v>4</v>
      </c>
      <c r="C790" s="90">
        <f t="shared" si="74"/>
        <v>2029</v>
      </c>
      <c r="D790" s="90">
        <f t="shared" si="74"/>
        <v>12</v>
      </c>
      <c r="E790" s="63"/>
      <c r="G790" s="98" t="s">
        <v>151</v>
      </c>
      <c r="H790" s="98" t="s">
        <v>22</v>
      </c>
      <c r="I790" s="99">
        <f t="shared" ca="1" si="72"/>
        <v>10.894272469432353</v>
      </c>
      <c r="J790" s="99"/>
      <c r="K790" s="98" t="s">
        <v>23</v>
      </c>
      <c r="L790" s="100">
        <v>1</v>
      </c>
      <c r="M790" s="148">
        <f t="shared" si="73"/>
        <v>47453</v>
      </c>
      <c r="N790" s="147"/>
      <c r="O790" s="98"/>
      <c r="P790" s="94" t="s">
        <v>117</v>
      </c>
      <c r="Q790" s="94"/>
      <c r="R790" s="101" t="str">
        <f t="shared" si="57"/>
        <v>Quarterly Fuel Prices_2021_Update</v>
      </c>
    </row>
    <row r="791" spans="1:18" x14ac:dyDescent="0.6">
      <c r="A791" s="90" t="str">
        <f t="shared" si="53"/>
        <v>2017Q1</v>
      </c>
      <c r="B791" s="90">
        <f>IF(D791&lt;=3,1,IF(D791&lt;=6,2,IF(D791&lt;=9,3,4)))</f>
        <v>1</v>
      </c>
      <c r="C791" s="90">
        <f t="shared" si="74"/>
        <v>2017</v>
      </c>
      <c r="D791" s="90">
        <f t="shared" si="74"/>
        <v>1</v>
      </c>
      <c r="E791" s="162"/>
      <c r="F791" s="7" t="s">
        <v>155</v>
      </c>
      <c r="G791" s="98" t="s">
        <v>148</v>
      </c>
      <c r="H791" s="98" t="s">
        <v>22</v>
      </c>
      <c r="I791" s="99">
        <f ca="1">INDEX($I$167:$I$218,MATCH($A791,$C$167:$C$218,0))+'Fuel adder inputs and calcs'!Q632</f>
        <v>16.359820698488758</v>
      </c>
      <c r="J791" s="99"/>
      <c r="K791" s="98" t="s">
        <v>23</v>
      </c>
      <c r="L791" s="100">
        <v>1</v>
      </c>
      <c r="M791" s="148">
        <f>DATE(C791,D791,1)</f>
        <v>42736</v>
      </c>
      <c r="N791" s="147"/>
      <c r="O791" s="98"/>
      <c r="P791" s="94" t="s">
        <v>117</v>
      </c>
      <c r="Q791" s="94"/>
      <c r="R791" s="101" t="str">
        <f t="shared" si="43"/>
        <v>Quarterly Fuel Prices_2021_Update</v>
      </c>
    </row>
    <row r="792" spans="1:18" x14ac:dyDescent="0.6">
      <c r="A792" s="90" t="str">
        <f t="shared" si="53"/>
        <v>2017Q1</v>
      </c>
      <c r="B792" s="90">
        <f t="shared" ref="B792:B855" si="75">IF(D792&lt;=3,1,IF(D792&lt;=6,2,IF(D792&lt;=9,3,4)))</f>
        <v>1</v>
      </c>
      <c r="C792" s="90">
        <f t="shared" si="74"/>
        <v>2017</v>
      </c>
      <c r="D792" s="90">
        <f t="shared" si="74"/>
        <v>2</v>
      </c>
      <c r="E792" s="162"/>
      <c r="F792" s="163"/>
      <c r="G792" s="98" t="s">
        <v>148</v>
      </c>
      <c r="H792" s="98" t="s">
        <v>22</v>
      </c>
      <c r="I792" s="99">
        <f ca="1">INDEX($I$167:$I$218,MATCH($A792,$C$167:$C$218,0))+'Fuel adder inputs and calcs'!Q633</f>
        <v>16.590700698488757</v>
      </c>
      <c r="J792" s="99"/>
      <c r="K792" s="98" t="s">
        <v>23</v>
      </c>
      <c r="L792" s="100">
        <v>1</v>
      </c>
      <c r="M792" s="148">
        <f t="shared" ref="M792:M855" si="76">DATE(C792,D792,1)</f>
        <v>42767</v>
      </c>
      <c r="N792" s="147"/>
      <c r="O792" s="98"/>
      <c r="P792" s="94" t="s">
        <v>117</v>
      </c>
      <c r="Q792" s="94"/>
      <c r="R792" s="101" t="str">
        <f t="shared" si="43"/>
        <v>Quarterly Fuel Prices_2021_Update</v>
      </c>
    </row>
    <row r="793" spans="1:18" x14ac:dyDescent="0.6">
      <c r="A793" s="90" t="str">
        <f t="shared" si="53"/>
        <v>2017Q1</v>
      </c>
      <c r="B793" s="90">
        <f t="shared" si="75"/>
        <v>1</v>
      </c>
      <c r="C793" s="90">
        <f t="shared" si="74"/>
        <v>2017</v>
      </c>
      <c r="D793" s="90">
        <f t="shared" si="74"/>
        <v>3</v>
      </c>
      <c r="E793" s="162"/>
      <c r="F793" s="163"/>
      <c r="G793" s="98" t="s">
        <v>148</v>
      </c>
      <c r="H793" s="98" t="s">
        <v>22</v>
      </c>
      <c r="I793" s="99">
        <f ca="1">INDEX($I$167:$I$218,MATCH($A793,$C$167:$C$218,0))+'Fuel adder inputs and calcs'!Q634</f>
        <v>16.118118198488755</v>
      </c>
      <c r="J793" s="99"/>
      <c r="K793" s="98" t="s">
        <v>23</v>
      </c>
      <c r="L793" s="100">
        <v>1</v>
      </c>
      <c r="M793" s="148">
        <f t="shared" si="76"/>
        <v>42795</v>
      </c>
      <c r="N793" s="147"/>
      <c r="O793" s="98"/>
      <c r="P793" s="94" t="s">
        <v>117</v>
      </c>
      <c r="Q793" s="94"/>
      <c r="R793" s="101" t="str">
        <f t="shared" si="43"/>
        <v>Quarterly Fuel Prices_2021_Update</v>
      </c>
    </row>
    <row r="794" spans="1:18" x14ac:dyDescent="0.6">
      <c r="A794" s="90" t="str">
        <f t="shared" si="53"/>
        <v>2017Q2</v>
      </c>
      <c r="B794" s="90">
        <f t="shared" si="75"/>
        <v>2</v>
      </c>
      <c r="C794" s="90">
        <f t="shared" si="74"/>
        <v>2017</v>
      </c>
      <c r="D794" s="90">
        <f t="shared" si="74"/>
        <v>4</v>
      </c>
      <c r="E794" s="162"/>
      <c r="F794" s="163"/>
      <c r="G794" s="98" t="s">
        <v>148</v>
      </c>
      <c r="H794" s="98" t="s">
        <v>22</v>
      </c>
      <c r="I794" s="99">
        <f ca="1">INDEX($I$167:$I$218,MATCH($A794,$C$167:$C$218,0))+'Fuel adder inputs and calcs'!Q635</f>
        <v>9.7049236363277327</v>
      </c>
      <c r="J794" s="99"/>
      <c r="K794" s="98" t="s">
        <v>23</v>
      </c>
      <c r="L794" s="100">
        <v>1</v>
      </c>
      <c r="M794" s="148">
        <f t="shared" si="76"/>
        <v>42826</v>
      </c>
      <c r="N794" s="147"/>
      <c r="O794" s="98"/>
      <c r="P794" s="94" t="s">
        <v>117</v>
      </c>
      <c r="Q794" s="94"/>
      <c r="R794" s="101" t="str">
        <f t="shared" si="43"/>
        <v>Quarterly Fuel Prices_2021_Update</v>
      </c>
    </row>
    <row r="795" spans="1:18" x14ac:dyDescent="0.6">
      <c r="A795" s="90" t="str">
        <f t="shared" ref="A795:A858" si="77">C795&amp;"Q"&amp;B795</f>
        <v>2017Q2</v>
      </c>
      <c r="B795" s="90">
        <f t="shared" si="75"/>
        <v>2</v>
      </c>
      <c r="C795" s="90">
        <f t="shared" ref="C795:D814" si="78">C639</f>
        <v>2017</v>
      </c>
      <c r="D795" s="90">
        <f t="shared" si="78"/>
        <v>5</v>
      </c>
      <c r="E795" s="162"/>
      <c r="F795" s="163"/>
      <c r="G795" s="98" t="s">
        <v>148</v>
      </c>
      <c r="H795" s="98" t="s">
        <v>22</v>
      </c>
      <c r="I795" s="99">
        <f ca="1">INDEX($I$167:$I$218,MATCH($A795,$C$167:$C$218,0))+'Fuel adder inputs and calcs'!Q636</f>
        <v>9.2143036363277329</v>
      </c>
      <c r="J795" s="99"/>
      <c r="K795" s="98" t="s">
        <v>23</v>
      </c>
      <c r="L795" s="100">
        <v>1</v>
      </c>
      <c r="M795" s="148">
        <f t="shared" si="76"/>
        <v>42856</v>
      </c>
      <c r="N795" s="147"/>
      <c r="O795" s="98"/>
      <c r="P795" s="94" t="s">
        <v>117</v>
      </c>
      <c r="Q795" s="94"/>
      <c r="R795" s="101" t="str">
        <f t="shared" si="43"/>
        <v>Quarterly Fuel Prices_2021_Update</v>
      </c>
    </row>
    <row r="796" spans="1:18" x14ac:dyDescent="0.6">
      <c r="A796" s="90" t="str">
        <f t="shared" si="77"/>
        <v>2017Q2</v>
      </c>
      <c r="B796" s="90">
        <f t="shared" si="75"/>
        <v>2</v>
      </c>
      <c r="C796" s="90">
        <f t="shared" si="78"/>
        <v>2017</v>
      </c>
      <c r="D796" s="90">
        <f t="shared" si="78"/>
        <v>6</v>
      </c>
      <c r="E796" s="162"/>
      <c r="F796" s="163"/>
      <c r="G796" s="98" t="s">
        <v>148</v>
      </c>
      <c r="H796" s="98" t="s">
        <v>22</v>
      </c>
      <c r="I796" s="99">
        <f ca="1">INDEX($I$167:$I$218,MATCH($A796,$C$167:$C$218,0))+'Fuel adder inputs and calcs'!Q637</f>
        <v>9.2143036363277329</v>
      </c>
      <c r="J796" s="99"/>
      <c r="K796" s="98" t="s">
        <v>23</v>
      </c>
      <c r="L796" s="100">
        <v>1</v>
      </c>
      <c r="M796" s="148">
        <f t="shared" si="76"/>
        <v>42887</v>
      </c>
      <c r="N796" s="147"/>
      <c r="O796" s="98"/>
      <c r="P796" s="94" t="s">
        <v>117</v>
      </c>
      <c r="Q796" s="94"/>
      <c r="R796" s="101" t="str">
        <f t="shared" si="43"/>
        <v>Quarterly Fuel Prices_2021_Update</v>
      </c>
    </row>
    <row r="797" spans="1:18" x14ac:dyDescent="0.6">
      <c r="A797" s="90" t="str">
        <f t="shared" si="77"/>
        <v>2017Q3</v>
      </c>
      <c r="B797" s="90">
        <f t="shared" si="75"/>
        <v>3</v>
      </c>
      <c r="C797" s="90">
        <f t="shared" si="78"/>
        <v>2017</v>
      </c>
      <c r="D797" s="90">
        <f t="shared" si="78"/>
        <v>7</v>
      </c>
      <c r="E797" s="162"/>
      <c r="F797" s="163"/>
      <c r="G797" s="98" t="s">
        <v>148</v>
      </c>
      <c r="H797" s="98" t="s">
        <v>22</v>
      </c>
      <c r="I797" s="99">
        <f ca="1">INDEX($I$167:$I$218,MATCH($A797,$C$167:$C$218,0))+'Fuel adder inputs and calcs'!Q638</f>
        <v>8.9369643703596431</v>
      </c>
      <c r="J797" s="99"/>
      <c r="K797" s="98" t="s">
        <v>23</v>
      </c>
      <c r="L797" s="100">
        <v>1</v>
      </c>
      <c r="M797" s="148">
        <f t="shared" si="76"/>
        <v>42917</v>
      </c>
      <c r="N797" s="147"/>
      <c r="O797" s="98"/>
      <c r="P797" s="94" t="s">
        <v>117</v>
      </c>
      <c r="Q797" s="94"/>
      <c r="R797" s="101" t="str">
        <f t="shared" si="43"/>
        <v>Quarterly Fuel Prices_2021_Update</v>
      </c>
    </row>
    <row r="798" spans="1:18" x14ac:dyDescent="0.6">
      <c r="A798" s="90" t="str">
        <f t="shared" si="77"/>
        <v>2017Q3</v>
      </c>
      <c r="B798" s="90">
        <f t="shared" si="75"/>
        <v>3</v>
      </c>
      <c r="C798" s="90">
        <f t="shared" si="78"/>
        <v>2017</v>
      </c>
      <c r="D798" s="90">
        <f t="shared" si="78"/>
        <v>8</v>
      </c>
      <c r="E798" s="162"/>
      <c r="F798" s="163"/>
      <c r="G798" s="98" t="s">
        <v>148</v>
      </c>
      <c r="H798" s="98" t="s">
        <v>22</v>
      </c>
      <c r="I798" s="99">
        <f ca="1">INDEX($I$167:$I$218,MATCH($A798,$C$167:$C$218,0))+'Fuel adder inputs and calcs'!Q639</f>
        <v>8.9369643703596431</v>
      </c>
      <c r="J798" s="99"/>
      <c r="K798" s="98" t="s">
        <v>23</v>
      </c>
      <c r="L798" s="100">
        <v>1</v>
      </c>
      <c r="M798" s="148">
        <f t="shared" si="76"/>
        <v>42948</v>
      </c>
      <c r="N798" s="147"/>
      <c r="O798" s="98"/>
      <c r="P798" s="94" t="s">
        <v>117</v>
      </c>
      <c r="Q798" s="94"/>
      <c r="R798" s="101" t="str">
        <f t="shared" si="43"/>
        <v>Quarterly Fuel Prices_2021_Update</v>
      </c>
    </row>
    <row r="799" spans="1:18" x14ac:dyDescent="0.6">
      <c r="A799" s="90" t="str">
        <f t="shared" si="77"/>
        <v>2017Q3</v>
      </c>
      <c r="B799" s="90">
        <f t="shared" si="75"/>
        <v>3</v>
      </c>
      <c r="C799" s="90">
        <f t="shared" si="78"/>
        <v>2017</v>
      </c>
      <c r="D799" s="90">
        <f t="shared" si="78"/>
        <v>9</v>
      </c>
      <c r="E799" s="162"/>
      <c r="F799" s="163"/>
      <c r="G799" s="98" t="s">
        <v>148</v>
      </c>
      <c r="H799" s="98" t="s">
        <v>22</v>
      </c>
      <c r="I799" s="99">
        <f ca="1">INDEX($I$167:$I$218,MATCH($A799,$C$167:$C$218,0))+'Fuel adder inputs and calcs'!Q640</f>
        <v>8.9369643703596431</v>
      </c>
      <c r="J799" s="99"/>
      <c r="K799" s="98" t="s">
        <v>23</v>
      </c>
      <c r="L799" s="100">
        <v>1</v>
      </c>
      <c r="M799" s="148">
        <f t="shared" si="76"/>
        <v>42979</v>
      </c>
      <c r="N799" s="147"/>
      <c r="O799" s="98"/>
      <c r="P799" s="94" t="s">
        <v>117</v>
      </c>
      <c r="Q799" s="94"/>
      <c r="R799" s="101" t="str">
        <f t="shared" si="43"/>
        <v>Quarterly Fuel Prices_2021_Update</v>
      </c>
    </row>
    <row r="800" spans="1:18" x14ac:dyDescent="0.6">
      <c r="A800" s="90" t="str">
        <f t="shared" si="77"/>
        <v>2017Q4</v>
      </c>
      <c r="B800" s="90">
        <f t="shared" si="75"/>
        <v>4</v>
      </c>
      <c r="C800" s="90">
        <f t="shared" si="78"/>
        <v>2017</v>
      </c>
      <c r="D800" s="90">
        <f t="shared" si="78"/>
        <v>10</v>
      </c>
      <c r="E800" s="162"/>
      <c r="F800" s="163"/>
      <c r="G800" s="98" t="s">
        <v>148</v>
      </c>
      <c r="H800" s="98" t="s">
        <v>22</v>
      </c>
      <c r="I800" s="99">
        <f ca="1">INDEX($I$167:$I$218,MATCH($A800,$C$167:$C$218,0))+'Fuel adder inputs and calcs'!Q641</f>
        <v>10.417175229187507</v>
      </c>
      <c r="J800" s="99"/>
      <c r="K800" s="98" t="s">
        <v>23</v>
      </c>
      <c r="L800" s="100">
        <v>1</v>
      </c>
      <c r="M800" s="148">
        <f t="shared" si="76"/>
        <v>43009</v>
      </c>
      <c r="N800" s="147"/>
      <c r="O800" s="98"/>
      <c r="P800" s="94" t="s">
        <v>117</v>
      </c>
      <c r="Q800" s="94"/>
      <c r="R800" s="101" t="str">
        <f t="shared" si="43"/>
        <v>Quarterly Fuel Prices_2021_Update</v>
      </c>
    </row>
    <row r="801" spans="1:18" x14ac:dyDescent="0.6">
      <c r="A801" s="90" t="str">
        <f t="shared" si="77"/>
        <v>2017Q4</v>
      </c>
      <c r="B801" s="90">
        <f t="shared" si="75"/>
        <v>4</v>
      </c>
      <c r="C801" s="90">
        <f t="shared" si="78"/>
        <v>2017</v>
      </c>
      <c r="D801" s="90">
        <f t="shared" si="78"/>
        <v>11</v>
      </c>
      <c r="E801" s="162"/>
      <c r="F801" s="163"/>
      <c r="G801" s="98" t="s">
        <v>148</v>
      </c>
      <c r="H801" s="98" t="s">
        <v>22</v>
      </c>
      <c r="I801" s="99">
        <f ca="1">INDEX($I$167:$I$218,MATCH($A801,$C$167:$C$218,0))+'Fuel adder inputs and calcs'!Q642</f>
        <v>10.417175229187507</v>
      </c>
      <c r="J801" s="99"/>
      <c r="K801" s="98" t="s">
        <v>23</v>
      </c>
      <c r="L801" s="100">
        <v>1</v>
      </c>
      <c r="M801" s="148">
        <f t="shared" si="76"/>
        <v>43040</v>
      </c>
      <c r="N801" s="147"/>
      <c r="O801" s="98"/>
      <c r="P801" s="94" t="s">
        <v>117</v>
      </c>
      <c r="Q801" s="94"/>
      <c r="R801" s="101" t="str">
        <f t="shared" si="43"/>
        <v>Quarterly Fuel Prices_2021_Update</v>
      </c>
    </row>
    <row r="802" spans="1:18" x14ac:dyDescent="0.6">
      <c r="A802" s="90" t="str">
        <f t="shared" si="77"/>
        <v>2017Q4</v>
      </c>
      <c r="B802" s="90">
        <f t="shared" si="75"/>
        <v>4</v>
      </c>
      <c r="C802" s="90">
        <f t="shared" si="78"/>
        <v>2017</v>
      </c>
      <c r="D802" s="90">
        <f t="shared" si="78"/>
        <v>12</v>
      </c>
      <c r="E802" s="162"/>
      <c r="F802" s="163"/>
      <c r="G802" s="98" t="s">
        <v>148</v>
      </c>
      <c r="H802" s="98" t="s">
        <v>22</v>
      </c>
      <c r="I802" s="99">
        <f ca="1">INDEX($I$167:$I$218,MATCH($A802,$C$167:$C$218,0))+'Fuel adder inputs and calcs'!Q643</f>
        <v>10.832037729187507</v>
      </c>
      <c r="J802" s="99"/>
      <c r="K802" s="98" t="s">
        <v>23</v>
      </c>
      <c r="L802" s="100">
        <v>1</v>
      </c>
      <c r="M802" s="148">
        <f t="shared" si="76"/>
        <v>43070</v>
      </c>
      <c r="N802" s="147"/>
      <c r="O802" s="98"/>
      <c r="P802" s="94" t="s">
        <v>117</v>
      </c>
      <c r="Q802" s="94"/>
      <c r="R802" s="101" t="str">
        <f t="shared" si="43"/>
        <v>Quarterly Fuel Prices_2021_Update</v>
      </c>
    </row>
    <row r="803" spans="1:18" x14ac:dyDescent="0.6">
      <c r="A803" s="90" t="str">
        <f t="shared" si="77"/>
        <v>2018Q1</v>
      </c>
      <c r="B803" s="90">
        <f t="shared" si="75"/>
        <v>1</v>
      </c>
      <c r="C803" s="90">
        <f t="shared" si="78"/>
        <v>2018</v>
      </c>
      <c r="D803" s="90">
        <f t="shared" si="78"/>
        <v>1</v>
      </c>
      <c r="E803" s="162"/>
      <c r="F803" s="163"/>
      <c r="G803" s="98" t="s">
        <v>148</v>
      </c>
      <c r="H803" s="98" t="s">
        <v>22</v>
      </c>
      <c r="I803" s="99">
        <f ca="1">INDEX($I$167:$I$218,MATCH($A803,$C$167:$C$218,0))+'Fuel adder inputs and calcs'!Q644</f>
        <v>16.359820698488758</v>
      </c>
      <c r="J803" s="99"/>
      <c r="K803" s="98" t="s">
        <v>23</v>
      </c>
      <c r="L803" s="100">
        <v>1</v>
      </c>
      <c r="M803" s="148">
        <f t="shared" si="76"/>
        <v>43101</v>
      </c>
      <c r="N803" s="147"/>
      <c r="O803" s="98"/>
      <c r="P803" s="94" t="s">
        <v>117</v>
      </c>
      <c r="Q803" s="94"/>
      <c r="R803" s="101" t="str">
        <f t="shared" si="43"/>
        <v>Quarterly Fuel Prices_2021_Update</v>
      </c>
    </row>
    <row r="804" spans="1:18" x14ac:dyDescent="0.6">
      <c r="A804" s="90" t="str">
        <f t="shared" si="77"/>
        <v>2018Q1</v>
      </c>
      <c r="B804" s="90">
        <f t="shared" si="75"/>
        <v>1</v>
      </c>
      <c r="C804" s="90">
        <f t="shared" si="78"/>
        <v>2018</v>
      </c>
      <c r="D804" s="90">
        <f t="shared" si="78"/>
        <v>2</v>
      </c>
      <c r="E804" s="162"/>
      <c r="F804" s="163"/>
      <c r="G804" s="98" t="s">
        <v>148</v>
      </c>
      <c r="H804" s="98" t="s">
        <v>22</v>
      </c>
      <c r="I804" s="99">
        <f ca="1">INDEX($I$167:$I$218,MATCH($A804,$C$167:$C$218,0))+'Fuel adder inputs and calcs'!Q645</f>
        <v>16.590700698488757</v>
      </c>
      <c r="J804" s="99"/>
      <c r="K804" s="98" t="s">
        <v>23</v>
      </c>
      <c r="L804" s="100">
        <v>1</v>
      </c>
      <c r="M804" s="148">
        <f t="shared" si="76"/>
        <v>43132</v>
      </c>
      <c r="N804" s="147"/>
      <c r="O804" s="98"/>
      <c r="P804" s="94" t="s">
        <v>117</v>
      </c>
      <c r="Q804" s="94"/>
      <c r="R804" s="101" t="str">
        <f t="shared" si="43"/>
        <v>Quarterly Fuel Prices_2021_Update</v>
      </c>
    </row>
    <row r="805" spans="1:18" x14ac:dyDescent="0.6">
      <c r="A805" s="90" t="str">
        <f t="shared" si="77"/>
        <v>2018Q1</v>
      </c>
      <c r="B805" s="90">
        <f t="shared" si="75"/>
        <v>1</v>
      </c>
      <c r="C805" s="90">
        <f t="shared" si="78"/>
        <v>2018</v>
      </c>
      <c r="D805" s="90">
        <f t="shared" si="78"/>
        <v>3</v>
      </c>
      <c r="E805" s="162"/>
      <c r="F805" s="163"/>
      <c r="G805" s="98" t="s">
        <v>148</v>
      </c>
      <c r="H805" s="98" t="s">
        <v>22</v>
      </c>
      <c r="I805" s="99">
        <f ca="1">INDEX($I$167:$I$218,MATCH($A805,$C$167:$C$218,0))+'Fuel adder inputs and calcs'!Q646</f>
        <v>16.118118198488755</v>
      </c>
      <c r="J805" s="99"/>
      <c r="K805" s="98" t="s">
        <v>23</v>
      </c>
      <c r="L805" s="100">
        <v>1</v>
      </c>
      <c r="M805" s="148">
        <f t="shared" si="76"/>
        <v>43160</v>
      </c>
      <c r="N805" s="147"/>
      <c r="O805" s="98"/>
      <c r="P805" s="94" t="s">
        <v>117</v>
      </c>
      <c r="Q805" s="94"/>
      <c r="R805" s="101" t="str">
        <f t="shared" si="43"/>
        <v>Quarterly Fuel Prices_2021_Update</v>
      </c>
    </row>
    <row r="806" spans="1:18" x14ac:dyDescent="0.6">
      <c r="A806" s="90" t="str">
        <f t="shared" si="77"/>
        <v>2018Q2</v>
      </c>
      <c r="B806" s="90">
        <f t="shared" si="75"/>
        <v>2</v>
      </c>
      <c r="C806" s="90">
        <f t="shared" si="78"/>
        <v>2018</v>
      </c>
      <c r="D806" s="90">
        <f t="shared" si="78"/>
        <v>4</v>
      </c>
      <c r="E806" s="162"/>
      <c r="F806" s="163"/>
      <c r="G806" s="98" t="s">
        <v>148</v>
      </c>
      <c r="H806" s="98" t="s">
        <v>22</v>
      </c>
      <c r="I806" s="99">
        <f ca="1">INDEX($I$167:$I$218,MATCH($A806,$C$167:$C$218,0))+'Fuel adder inputs and calcs'!Q647</f>
        <v>9.7049236363277327</v>
      </c>
      <c r="J806" s="99"/>
      <c r="K806" s="98" t="s">
        <v>23</v>
      </c>
      <c r="L806" s="100">
        <v>1</v>
      </c>
      <c r="M806" s="148">
        <f t="shared" si="76"/>
        <v>43191</v>
      </c>
      <c r="N806" s="147"/>
      <c r="O806" s="98"/>
      <c r="P806" s="94" t="s">
        <v>117</v>
      </c>
      <c r="Q806" s="94"/>
      <c r="R806" s="101" t="str">
        <f t="shared" si="43"/>
        <v>Quarterly Fuel Prices_2021_Update</v>
      </c>
    </row>
    <row r="807" spans="1:18" x14ac:dyDescent="0.6">
      <c r="A807" s="90" t="str">
        <f t="shared" si="77"/>
        <v>2018Q2</v>
      </c>
      <c r="B807" s="90">
        <f t="shared" si="75"/>
        <v>2</v>
      </c>
      <c r="C807" s="90">
        <f t="shared" si="78"/>
        <v>2018</v>
      </c>
      <c r="D807" s="90">
        <f t="shared" si="78"/>
        <v>5</v>
      </c>
      <c r="E807" s="162"/>
      <c r="F807" s="163"/>
      <c r="G807" s="98" t="s">
        <v>148</v>
      </c>
      <c r="H807" s="98" t="s">
        <v>22</v>
      </c>
      <c r="I807" s="99">
        <f ca="1">INDEX($I$167:$I$218,MATCH($A807,$C$167:$C$218,0))+'Fuel adder inputs and calcs'!Q648</f>
        <v>9.2143036363277329</v>
      </c>
      <c r="J807" s="99"/>
      <c r="K807" s="98" t="s">
        <v>23</v>
      </c>
      <c r="L807" s="100">
        <v>1</v>
      </c>
      <c r="M807" s="148">
        <f t="shared" si="76"/>
        <v>43221</v>
      </c>
      <c r="N807" s="147"/>
      <c r="O807" s="98"/>
      <c r="P807" s="94" t="s">
        <v>117</v>
      </c>
      <c r="Q807" s="94"/>
      <c r="R807" s="101" t="str">
        <f t="shared" si="43"/>
        <v>Quarterly Fuel Prices_2021_Update</v>
      </c>
    </row>
    <row r="808" spans="1:18" x14ac:dyDescent="0.6">
      <c r="A808" s="90" t="str">
        <f t="shared" si="77"/>
        <v>2018Q2</v>
      </c>
      <c r="B808" s="90">
        <f t="shared" si="75"/>
        <v>2</v>
      </c>
      <c r="C808" s="90">
        <f t="shared" si="78"/>
        <v>2018</v>
      </c>
      <c r="D808" s="90">
        <f t="shared" si="78"/>
        <v>6</v>
      </c>
      <c r="E808" s="162"/>
      <c r="F808" s="163"/>
      <c r="G808" s="98" t="s">
        <v>148</v>
      </c>
      <c r="H808" s="98" t="s">
        <v>22</v>
      </c>
      <c r="I808" s="99">
        <f ca="1">INDEX($I$167:$I$218,MATCH($A808,$C$167:$C$218,0))+'Fuel adder inputs and calcs'!Q649</f>
        <v>9.2143036363277329</v>
      </c>
      <c r="J808" s="99"/>
      <c r="K808" s="98" t="s">
        <v>23</v>
      </c>
      <c r="L808" s="100">
        <v>1</v>
      </c>
      <c r="M808" s="148">
        <f t="shared" si="76"/>
        <v>43252</v>
      </c>
      <c r="N808" s="147"/>
      <c r="O808" s="98"/>
      <c r="P808" s="94" t="s">
        <v>117</v>
      </c>
      <c r="Q808" s="94"/>
      <c r="R808" s="101" t="str">
        <f t="shared" ref="R808:R946" si="79">$H$6</f>
        <v>Quarterly Fuel Prices_2021_Update</v>
      </c>
    </row>
    <row r="809" spans="1:18" x14ac:dyDescent="0.6">
      <c r="A809" s="90" t="str">
        <f t="shared" si="77"/>
        <v>2018Q3</v>
      </c>
      <c r="B809" s="90">
        <f t="shared" si="75"/>
        <v>3</v>
      </c>
      <c r="C809" s="90">
        <f t="shared" si="78"/>
        <v>2018</v>
      </c>
      <c r="D809" s="90">
        <f t="shared" si="78"/>
        <v>7</v>
      </c>
      <c r="E809" s="162"/>
      <c r="F809" s="163"/>
      <c r="G809" s="98" t="s">
        <v>148</v>
      </c>
      <c r="H809" s="98" t="s">
        <v>22</v>
      </c>
      <c r="I809" s="99">
        <f ca="1">INDEX($I$167:$I$218,MATCH($A809,$C$167:$C$218,0))+'Fuel adder inputs and calcs'!Q650</f>
        <v>8.9369643703596431</v>
      </c>
      <c r="J809" s="99"/>
      <c r="K809" s="98" t="s">
        <v>23</v>
      </c>
      <c r="L809" s="100">
        <v>1</v>
      </c>
      <c r="M809" s="148">
        <f t="shared" si="76"/>
        <v>43282</v>
      </c>
      <c r="N809" s="147"/>
      <c r="O809" s="98"/>
      <c r="P809" s="94" t="s">
        <v>117</v>
      </c>
      <c r="Q809" s="94"/>
      <c r="R809" s="101" t="str">
        <f t="shared" si="79"/>
        <v>Quarterly Fuel Prices_2021_Update</v>
      </c>
    </row>
    <row r="810" spans="1:18" x14ac:dyDescent="0.6">
      <c r="A810" s="90" t="str">
        <f t="shared" si="77"/>
        <v>2018Q3</v>
      </c>
      <c r="B810" s="90">
        <f t="shared" si="75"/>
        <v>3</v>
      </c>
      <c r="C810" s="90">
        <f t="shared" si="78"/>
        <v>2018</v>
      </c>
      <c r="D810" s="90">
        <f t="shared" si="78"/>
        <v>8</v>
      </c>
      <c r="E810" s="162"/>
      <c r="F810" s="163"/>
      <c r="G810" s="98" t="s">
        <v>148</v>
      </c>
      <c r="H810" s="98" t="s">
        <v>22</v>
      </c>
      <c r="I810" s="99">
        <f ca="1">INDEX($I$167:$I$218,MATCH($A810,$C$167:$C$218,0))+'Fuel adder inputs and calcs'!Q651</f>
        <v>8.9369643703596431</v>
      </c>
      <c r="J810" s="99"/>
      <c r="K810" s="98" t="s">
        <v>23</v>
      </c>
      <c r="L810" s="100">
        <v>1</v>
      </c>
      <c r="M810" s="148">
        <f t="shared" si="76"/>
        <v>43313</v>
      </c>
      <c r="N810" s="147"/>
      <c r="O810" s="98"/>
      <c r="P810" s="94" t="s">
        <v>117</v>
      </c>
      <c r="Q810" s="94"/>
      <c r="R810" s="101" t="str">
        <f t="shared" si="79"/>
        <v>Quarterly Fuel Prices_2021_Update</v>
      </c>
    </row>
    <row r="811" spans="1:18" x14ac:dyDescent="0.6">
      <c r="A811" s="90" t="str">
        <f t="shared" si="77"/>
        <v>2018Q3</v>
      </c>
      <c r="B811" s="90">
        <f t="shared" si="75"/>
        <v>3</v>
      </c>
      <c r="C811" s="90">
        <f t="shared" si="78"/>
        <v>2018</v>
      </c>
      <c r="D811" s="90">
        <f t="shared" si="78"/>
        <v>9</v>
      </c>
      <c r="E811" s="162"/>
      <c r="F811" s="163"/>
      <c r="G811" s="98" t="s">
        <v>148</v>
      </c>
      <c r="H811" s="98" t="s">
        <v>22</v>
      </c>
      <c r="I811" s="99">
        <f ca="1">INDEX($I$167:$I$218,MATCH($A811,$C$167:$C$218,0))+'Fuel adder inputs and calcs'!Q652</f>
        <v>8.9369643703596431</v>
      </c>
      <c r="J811" s="99"/>
      <c r="K811" s="98" t="s">
        <v>23</v>
      </c>
      <c r="L811" s="100">
        <v>1</v>
      </c>
      <c r="M811" s="148">
        <f t="shared" si="76"/>
        <v>43344</v>
      </c>
      <c r="N811" s="147"/>
      <c r="O811" s="98"/>
      <c r="P811" s="94" t="s">
        <v>117</v>
      </c>
      <c r="Q811" s="94"/>
      <c r="R811" s="101" t="str">
        <f t="shared" si="79"/>
        <v>Quarterly Fuel Prices_2021_Update</v>
      </c>
    </row>
    <row r="812" spans="1:18" x14ac:dyDescent="0.6">
      <c r="A812" s="90" t="str">
        <f t="shared" si="77"/>
        <v>2018Q4</v>
      </c>
      <c r="B812" s="90">
        <f t="shared" si="75"/>
        <v>4</v>
      </c>
      <c r="C812" s="90">
        <f t="shared" si="78"/>
        <v>2018</v>
      </c>
      <c r="D812" s="90">
        <f t="shared" si="78"/>
        <v>10</v>
      </c>
      <c r="E812" s="162"/>
      <c r="F812" s="163"/>
      <c r="G812" s="98" t="s">
        <v>148</v>
      </c>
      <c r="H812" s="98" t="s">
        <v>22</v>
      </c>
      <c r="I812" s="99">
        <f ca="1">INDEX($I$167:$I$218,MATCH($A812,$C$167:$C$218,0))+'Fuel adder inputs and calcs'!Q653</f>
        <v>10.568690229187506</v>
      </c>
      <c r="J812" s="99"/>
      <c r="K812" s="98" t="s">
        <v>23</v>
      </c>
      <c r="L812" s="100">
        <v>1</v>
      </c>
      <c r="M812" s="148">
        <f t="shared" si="76"/>
        <v>43374</v>
      </c>
      <c r="N812" s="147"/>
      <c r="O812" s="98"/>
      <c r="P812" s="94" t="s">
        <v>117</v>
      </c>
      <c r="Q812" s="94"/>
      <c r="R812" s="101" t="str">
        <f t="shared" si="79"/>
        <v>Quarterly Fuel Prices_2021_Update</v>
      </c>
    </row>
    <row r="813" spans="1:18" x14ac:dyDescent="0.6">
      <c r="A813" s="90" t="str">
        <f t="shared" si="77"/>
        <v>2018Q4</v>
      </c>
      <c r="B813" s="90">
        <f t="shared" si="75"/>
        <v>4</v>
      </c>
      <c r="C813" s="90">
        <f t="shared" si="78"/>
        <v>2018</v>
      </c>
      <c r="D813" s="90">
        <f t="shared" si="78"/>
        <v>11</v>
      </c>
      <c r="E813" s="162"/>
      <c r="F813" s="163"/>
      <c r="G813" s="98" t="s">
        <v>148</v>
      </c>
      <c r="H813" s="98" t="s">
        <v>22</v>
      </c>
      <c r="I813" s="99">
        <f ca="1">INDEX($I$167:$I$218,MATCH($A813,$C$167:$C$218,0))+'Fuel adder inputs and calcs'!Q654</f>
        <v>10.568690229187506</v>
      </c>
      <c r="J813" s="99"/>
      <c r="K813" s="98" t="s">
        <v>23</v>
      </c>
      <c r="L813" s="100">
        <v>1</v>
      </c>
      <c r="M813" s="148">
        <f t="shared" si="76"/>
        <v>43405</v>
      </c>
      <c r="N813" s="147"/>
      <c r="O813" s="98"/>
      <c r="P813" s="94" t="s">
        <v>117</v>
      </c>
      <c r="Q813" s="94"/>
      <c r="R813" s="101" t="str">
        <f t="shared" si="79"/>
        <v>Quarterly Fuel Prices_2021_Update</v>
      </c>
    </row>
    <row r="814" spans="1:18" x14ac:dyDescent="0.6">
      <c r="A814" s="90" t="str">
        <f t="shared" si="77"/>
        <v>2018Q4</v>
      </c>
      <c r="B814" s="90">
        <f t="shared" si="75"/>
        <v>4</v>
      </c>
      <c r="C814" s="90">
        <f t="shared" si="78"/>
        <v>2018</v>
      </c>
      <c r="D814" s="90">
        <f t="shared" si="78"/>
        <v>12</v>
      </c>
      <c r="E814" s="162"/>
      <c r="F814" s="163"/>
      <c r="G814" s="98" t="s">
        <v>148</v>
      </c>
      <c r="H814" s="98" t="s">
        <v>22</v>
      </c>
      <c r="I814" s="99">
        <f ca="1">INDEX($I$167:$I$218,MATCH($A814,$C$167:$C$218,0))+'Fuel adder inputs and calcs'!Q655</f>
        <v>11.102600229187507</v>
      </c>
      <c r="J814" s="99"/>
      <c r="K814" s="98" t="s">
        <v>23</v>
      </c>
      <c r="L814" s="100">
        <v>1</v>
      </c>
      <c r="M814" s="148">
        <f t="shared" si="76"/>
        <v>43435</v>
      </c>
      <c r="N814" s="147"/>
      <c r="O814" s="98"/>
      <c r="P814" s="94" t="s">
        <v>117</v>
      </c>
      <c r="Q814" s="94"/>
      <c r="R814" s="101" t="str">
        <f t="shared" si="79"/>
        <v>Quarterly Fuel Prices_2021_Update</v>
      </c>
    </row>
    <row r="815" spans="1:18" x14ac:dyDescent="0.6">
      <c r="A815" s="90" t="str">
        <f t="shared" si="77"/>
        <v>2019Q1</v>
      </c>
      <c r="B815" s="90">
        <f t="shared" si="75"/>
        <v>1</v>
      </c>
      <c r="C815" s="90">
        <f t="shared" ref="C815:D834" si="80">C659</f>
        <v>2019</v>
      </c>
      <c r="D815" s="90">
        <f t="shared" si="80"/>
        <v>1</v>
      </c>
      <c r="E815" s="63"/>
      <c r="G815" s="98" t="s">
        <v>148</v>
      </c>
      <c r="H815" s="98" t="s">
        <v>22</v>
      </c>
      <c r="I815" s="99">
        <f ca="1">INDEX($I$167:$I$218,MATCH($A815,$C$167:$C$218,0))+'Fuel adder inputs and calcs'!Q656</f>
        <v>16.832403198488755</v>
      </c>
      <c r="J815" s="99"/>
      <c r="K815" s="98" t="s">
        <v>23</v>
      </c>
      <c r="L815" s="100">
        <v>1</v>
      </c>
      <c r="M815" s="148">
        <f t="shared" si="76"/>
        <v>43466</v>
      </c>
      <c r="N815" s="147"/>
      <c r="O815" s="98"/>
      <c r="P815" s="94" t="s">
        <v>117</v>
      </c>
      <c r="Q815" s="94"/>
      <c r="R815" s="101" t="str">
        <f t="shared" si="79"/>
        <v>Quarterly Fuel Prices_2021_Update</v>
      </c>
    </row>
    <row r="816" spans="1:18" x14ac:dyDescent="0.6">
      <c r="A816" s="90" t="str">
        <f t="shared" si="77"/>
        <v>2019Q1</v>
      </c>
      <c r="B816" s="90">
        <f t="shared" si="75"/>
        <v>1</v>
      </c>
      <c r="C816" s="90">
        <f t="shared" si="80"/>
        <v>2019</v>
      </c>
      <c r="D816" s="90">
        <f t="shared" si="80"/>
        <v>2</v>
      </c>
      <c r="E816" s="63"/>
      <c r="G816" s="98" t="s">
        <v>148</v>
      </c>
      <c r="H816" s="98" t="s">
        <v>22</v>
      </c>
      <c r="I816" s="99">
        <f ca="1">INDEX($I$167:$I$218,MATCH($A816,$C$167:$C$218,0))+'Fuel adder inputs and calcs'!Q657</f>
        <v>17.131825698488758</v>
      </c>
      <c r="J816" s="99"/>
      <c r="K816" s="98" t="s">
        <v>23</v>
      </c>
      <c r="L816" s="100">
        <v>1</v>
      </c>
      <c r="M816" s="148">
        <f t="shared" si="76"/>
        <v>43497</v>
      </c>
      <c r="N816" s="147"/>
      <c r="O816" s="98"/>
      <c r="P816" s="94" t="s">
        <v>117</v>
      </c>
      <c r="Q816" s="94"/>
      <c r="R816" s="101" t="str">
        <f t="shared" si="79"/>
        <v>Quarterly Fuel Prices_2021_Update</v>
      </c>
    </row>
    <row r="817" spans="1:18" x14ac:dyDescent="0.6">
      <c r="A817" s="90" t="str">
        <f t="shared" si="77"/>
        <v>2019Q1</v>
      </c>
      <c r="B817" s="90">
        <f t="shared" si="75"/>
        <v>1</v>
      </c>
      <c r="C817" s="90">
        <f t="shared" si="80"/>
        <v>2019</v>
      </c>
      <c r="D817" s="90">
        <f t="shared" si="80"/>
        <v>3</v>
      </c>
      <c r="E817" s="63"/>
      <c r="G817" s="98" t="s">
        <v>148</v>
      </c>
      <c r="H817" s="98" t="s">
        <v>22</v>
      </c>
      <c r="I817" s="99">
        <f ca="1">INDEX($I$167:$I$218,MATCH($A817,$C$167:$C$218,0))+'Fuel adder inputs and calcs'!Q658</f>
        <v>16.522158198488757</v>
      </c>
      <c r="J817" s="99"/>
      <c r="K817" s="98" t="s">
        <v>23</v>
      </c>
      <c r="L817" s="100">
        <v>1</v>
      </c>
      <c r="M817" s="148">
        <f t="shared" si="76"/>
        <v>43525</v>
      </c>
      <c r="N817" s="147"/>
      <c r="O817" s="98"/>
      <c r="P817" s="94" t="s">
        <v>117</v>
      </c>
      <c r="Q817" s="94"/>
      <c r="R817" s="101" t="str">
        <f t="shared" si="79"/>
        <v>Quarterly Fuel Prices_2021_Update</v>
      </c>
    </row>
    <row r="818" spans="1:18" x14ac:dyDescent="0.6">
      <c r="A818" s="90" t="str">
        <f t="shared" si="77"/>
        <v>2019Q2</v>
      </c>
      <c r="B818" s="90">
        <f t="shared" si="75"/>
        <v>2</v>
      </c>
      <c r="C818" s="90">
        <f t="shared" si="80"/>
        <v>2019</v>
      </c>
      <c r="D818" s="90">
        <f t="shared" si="80"/>
        <v>4</v>
      </c>
      <c r="E818" s="63"/>
      <c r="G818" s="98" t="s">
        <v>148</v>
      </c>
      <c r="H818" s="98" t="s">
        <v>22</v>
      </c>
      <c r="I818" s="99">
        <f ca="1">INDEX($I$167:$I$218,MATCH($A818,$C$167:$C$218,0))+'Fuel adder inputs and calcs'!Q659</f>
        <v>9.8564386363277325</v>
      </c>
      <c r="J818" s="99"/>
      <c r="K818" s="98" t="s">
        <v>23</v>
      </c>
      <c r="L818" s="100">
        <v>1</v>
      </c>
      <c r="M818" s="148">
        <f t="shared" si="76"/>
        <v>43556</v>
      </c>
      <c r="N818" s="147"/>
      <c r="O818" s="98"/>
      <c r="P818" s="94" t="s">
        <v>117</v>
      </c>
      <c r="Q818" s="94"/>
      <c r="R818" s="101" t="str">
        <f t="shared" si="79"/>
        <v>Quarterly Fuel Prices_2021_Update</v>
      </c>
    </row>
    <row r="819" spans="1:18" x14ac:dyDescent="0.6">
      <c r="A819" s="90" t="str">
        <f t="shared" si="77"/>
        <v>2019Q2</v>
      </c>
      <c r="B819" s="90">
        <f t="shared" si="75"/>
        <v>2</v>
      </c>
      <c r="C819" s="90">
        <f t="shared" si="80"/>
        <v>2019</v>
      </c>
      <c r="D819" s="90">
        <f t="shared" si="80"/>
        <v>5</v>
      </c>
      <c r="E819" s="63"/>
      <c r="G819" s="98" t="s">
        <v>148</v>
      </c>
      <c r="H819" s="98" t="s">
        <v>22</v>
      </c>
      <c r="I819" s="99">
        <f ca="1">INDEX($I$167:$I$218,MATCH($A819,$C$167:$C$218,0))+'Fuel adder inputs and calcs'!Q660</f>
        <v>9.2251261363277326</v>
      </c>
      <c r="J819" s="99"/>
      <c r="K819" s="98" t="s">
        <v>23</v>
      </c>
      <c r="L819" s="100">
        <v>1</v>
      </c>
      <c r="M819" s="148">
        <f t="shared" si="76"/>
        <v>43586</v>
      </c>
      <c r="N819" s="147"/>
      <c r="O819" s="98"/>
      <c r="P819" s="94" t="s">
        <v>117</v>
      </c>
      <c r="Q819" s="94"/>
      <c r="R819" s="101" t="str">
        <f t="shared" si="79"/>
        <v>Quarterly Fuel Prices_2021_Update</v>
      </c>
    </row>
    <row r="820" spans="1:18" x14ac:dyDescent="0.6">
      <c r="A820" s="90" t="str">
        <f t="shared" si="77"/>
        <v>2019Q2</v>
      </c>
      <c r="B820" s="90">
        <f t="shared" si="75"/>
        <v>2</v>
      </c>
      <c r="C820" s="90">
        <f t="shared" si="80"/>
        <v>2019</v>
      </c>
      <c r="D820" s="90">
        <f t="shared" si="80"/>
        <v>6</v>
      </c>
      <c r="E820" s="63"/>
      <c r="G820" s="98" t="s">
        <v>148</v>
      </c>
      <c r="H820" s="98" t="s">
        <v>22</v>
      </c>
      <c r="I820" s="99">
        <f ca="1">INDEX($I$167:$I$218,MATCH($A820,$C$167:$C$218,0))+'Fuel adder inputs and calcs'!Q661</f>
        <v>9.2251261363277326</v>
      </c>
      <c r="J820" s="99"/>
      <c r="K820" s="98" t="s">
        <v>23</v>
      </c>
      <c r="L820" s="100">
        <v>1</v>
      </c>
      <c r="M820" s="148">
        <f t="shared" si="76"/>
        <v>43617</v>
      </c>
      <c r="N820" s="147"/>
      <c r="O820" s="98"/>
      <c r="P820" s="94" t="s">
        <v>117</v>
      </c>
      <c r="Q820" s="94"/>
      <c r="R820" s="101" t="str">
        <f t="shared" si="79"/>
        <v>Quarterly Fuel Prices_2021_Update</v>
      </c>
    </row>
    <row r="821" spans="1:18" x14ac:dyDescent="0.6">
      <c r="A821" s="90" t="str">
        <f t="shared" si="77"/>
        <v>2019Q3</v>
      </c>
      <c r="B821" s="90">
        <f t="shared" si="75"/>
        <v>3</v>
      </c>
      <c r="C821" s="90">
        <f t="shared" si="80"/>
        <v>2019</v>
      </c>
      <c r="D821" s="90">
        <f t="shared" si="80"/>
        <v>7</v>
      </c>
      <c r="E821" s="63"/>
      <c r="G821" s="98" t="s">
        <v>148</v>
      </c>
      <c r="H821" s="98" t="s">
        <v>22</v>
      </c>
      <c r="I821" s="99">
        <f ca="1">INDEX($I$167:$I$218,MATCH($A821,$C$167:$C$218,0))+'Fuel adder inputs and calcs'!Q662</f>
        <v>8.9477868703596428</v>
      </c>
      <c r="J821" s="99"/>
      <c r="K821" s="98" t="s">
        <v>23</v>
      </c>
      <c r="L821" s="100">
        <v>1</v>
      </c>
      <c r="M821" s="148">
        <f t="shared" si="76"/>
        <v>43647</v>
      </c>
      <c r="N821" s="147"/>
      <c r="O821" s="98"/>
      <c r="P821" s="94" t="s">
        <v>117</v>
      </c>
      <c r="Q821" s="94"/>
      <c r="R821" s="101" t="str">
        <f t="shared" si="79"/>
        <v>Quarterly Fuel Prices_2021_Update</v>
      </c>
    </row>
    <row r="822" spans="1:18" x14ac:dyDescent="0.6">
      <c r="A822" s="90" t="str">
        <f t="shared" si="77"/>
        <v>2019Q3</v>
      </c>
      <c r="B822" s="90">
        <f t="shared" si="75"/>
        <v>3</v>
      </c>
      <c r="C822" s="90">
        <f t="shared" si="80"/>
        <v>2019</v>
      </c>
      <c r="D822" s="90">
        <f t="shared" si="80"/>
        <v>8</v>
      </c>
      <c r="E822" s="63"/>
      <c r="G822" s="98" t="s">
        <v>148</v>
      </c>
      <c r="H822" s="98" t="s">
        <v>22</v>
      </c>
      <c r="I822" s="99">
        <f ca="1">INDEX($I$167:$I$218,MATCH($A822,$C$167:$C$218,0))+'Fuel adder inputs and calcs'!Q663</f>
        <v>8.9477868703596428</v>
      </c>
      <c r="J822" s="99"/>
      <c r="K822" s="98" t="s">
        <v>23</v>
      </c>
      <c r="L822" s="100">
        <v>1</v>
      </c>
      <c r="M822" s="148">
        <f t="shared" si="76"/>
        <v>43678</v>
      </c>
      <c r="N822" s="147"/>
      <c r="O822" s="98"/>
      <c r="P822" s="94" t="s">
        <v>117</v>
      </c>
      <c r="Q822" s="94"/>
      <c r="R822" s="101" t="str">
        <f t="shared" si="79"/>
        <v>Quarterly Fuel Prices_2021_Update</v>
      </c>
    </row>
    <row r="823" spans="1:18" x14ac:dyDescent="0.6">
      <c r="A823" s="90" t="str">
        <f t="shared" si="77"/>
        <v>2019Q3</v>
      </c>
      <c r="B823" s="90">
        <f t="shared" si="75"/>
        <v>3</v>
      </c>
      <c r="C823" s="90">
        <f t="shared" si="80"/>
        <v>2019</v>
      </c>
      <c r="D823" s="90">
        <f t="shared" si="80"/>
        <v>9</v>
      </c>
      <c r="E823" s="63"/>
      <c r="G823" s="98" t="s">
        <v>148</v>
      </c>
      <c r="H823" s="98" t="s">
        <v>22</v>
      </c>
      <c r="I823" s="99">
        <f ca="1">INDEX($I$167:$I$218,MATCH($A823,$C$167:$C$218,0))+'Fuel adder inputs and calcs'!Q664</f>
        <v>8.9477868703596428</v>
      </c>
      <c r="J823" s="99"/>
      <c r="K823" s="98" t="s">
        <v>23</v>
      </c>
      <c r="L823" s="100">
        <v>1</v>
      </c>
      <c r="M823" s="148">
        <f t="shared" si="76"/>
        <v>43709</v>
      </c>
      <c r="N823" s="147"/>
      <c r="O823" s="98"/>
      <c r="P823" s="94" t="s">
        <v>117</v>
      </c>
      <c r="Q823" s="94"/>
      <c r="R823" s="101" t="str">
        <f t="shared" si="79"/>
        <v>Quarterly Fuel Prices_2021_Update</v>
      </c>
    </row>
    <row r="824" spans="1:18" x14ac:dyDescent="0.6">
      <c r="A824" s="90" t="str">
        <f t="shared" si="77"/>
        <v>2019Q4</v>
      </c>
      <c r="B824" s="90">
        <f t="shared" si="75"/>
        <v>4</v>
      </c>
      <c r="C824" s="90">
        <f t="shared" si="80"/>
        <v>2019</v>
      </c>
      <c r="D824" s="90">
        <f t="shared" si="80"/>
        <v>10</v>
      </c>
      <c r="E824" s="63"/>
      <c r="G824" s="98" t="s">
        <v>148</v>
      </c>
      <c r="H824" s="98" t="s">
        <v>22</v>
      </c>
      <c r="I824" s="99">
        <f ca="1">INDEX($I$167:$I$218,MATCH($A824,$C$167:$C$218,0))+'Fuel adder inputs and calcs'!Q665</f>
        <v>10.539830229187507</v>
      </c>
      <c r="J824" s="99"/>
      <c r="K824" s="98" t="s">
        <v>23</v>
      </c>
      <c r="L824" s="100">
        <v>1</v>
      </c>
      <c r="M824" s="148">
        <f t="shared" si="76"/>
        <v>43739</v>
      </c>
      <c r="N824" s="147"/>
      <c r="O824" s="98"/>
      <c r="P824" s="94" t="s">
        <v>117</v>
      </c>
      <c r="Q824" s="94"/>
      <c r="R824" s="101" t="str">
        <f t="shared" si="79"/>
        <v>Quarterly Fuel Prices_2021_Update</v>
      </c>
    </row>
    <row r="825" spans="1:18" x14ac:dyDescent="0.6">
      <c r="A825" s="90" t="str">
        <f t="shared" si="77"/>
        <v>2019Q4</v>
      </c>
      <c r="B825" s="90">
        <f t="shared" si="75"/>
        <v>4</v>
      </c>
      <c r="C825" s="90">
        <f t="shared" si="80"/>
        <v>2019</v>
      </c>
      <c r="D825" s="90">
        <f t="shared" si="80"/>
        <v>11</v>
      </c>
      <c r="E825" s="63"/>
      <c r="G825" s="98" t="s">
        <v>148</v>
      </c>
      <c r="H825" s="98" t="s">
        <v>22</v>
      </c>
      <c r="I825" s="99">
        <f ca="1">INDEX($I$167:$I$218,MATCH($A825,$C$167:$C$218,0))+'Fuel adder inputs and calcs'!Q666</f>
        <v>10.539830229187507</v>
      </c>
      <c r="J825" s="99"/>
      <c r="K825" s="98" t="s">
        <v>23</v>
      </c>
      <c r="L825" s="100">
        <v>1</v>
      </c>
      <c r="M825" s="148">
        <f t="shared" si="76"/>
        <v>43770</v>
      </c>
      <c r="N825" s="147"/>
      <c r="O825" s="98"/>
      <c r="P825" s="94" t="s">
        <v>117</v>
      </c>
      <c r="Q825" s="94"/>
      <c r="R825" s="101" t="str">
        <f t="shared" si="79"/>
        <v>Quarterly Fuel Prices_2021_Update</v>
      </c>
    </row>
    <row r="826" spans="1:18" x14ac:dyDescent="0.6">
      <c r="A826" s="90" t="str">
        <f t="shared" si="77"/>
        <v>2019Q4</v>
      </c>
      <c r="B826" s="90">
        <f t="shared" si="75"/>
        <v>4</v>
      </c>
      <c r="C826" s="90">
        <f t="shared" si="80"/>
        <v>2019</v>
      </c>
      <c r="D826" s="90">
        <f t="shared" si="80"/>
        <v>12</v>
      </c>
      <c r="E826" s="63"/>
      <c r="G826" s="98" t="s">
        <v>148</v>
      </c>
      <c r="H826" s="98" t="s">
        <v>22</v>
      </c>
      <c r="I826" s="99">
        <f ca="1">INDEX($I$167:$I$218,MATCH($A826,$C$167:$C$218,0))+'Fuel adder inputs and calcs'!Q667</f>
        <v>11.052095229187508</v>
      </c>
      <c r="J826" s="99"/>
      <c r="K826" s="98" t="s">
        <v>23</v>
      </c>
      <c r="L826" s="100">
        <v>1</v>
      </c>
      <c r="M826" s="148">
        <f t="shared" si="76"/>
        <v>43800</v>
      </c>
      <c r="N826" s="147"/>
      <c r="O826" s="98"/>
      <c r="P826" s="94" t="s">
        <v>117</v>
      </c>
      <c r="Q826" s="94"/>
      <c r="R826" s="101" t="str">
        <f t="shared" si="79"/>
        <v>Quarterly Fuel Prices_2021_Update</v>
      </c>
    </row>
    <row r="827" spans="1:18" x14ac:dyDescent="0.6">
      <c r="A827" s="90" t="str">
        <f t="shared" si="77"/>
        <v>2020Q1</v>
      </c>
      <c r="B827" s="90">
        <f t="shared" si="75"/>
        <v>1</v>
      </c>
      <c r="C827" s="90">
        <f t="shared" si="80"/>
        <v>2020</v>
      </c>
      <c r="D827" s="90">
        <f t="shared" si="80"/>
        <v>1</v>
      </c>
      <c r="E827" s="63"/>
      <c r="G827" s="98" t="s">
        <v>148</v>
      </c>
      <c r="H827" s="98" t="s">
        <v>22</v>
      </c>
      <c r="I827" s="99">
        <f ca="1">INDEX($I$167:$I$218,MATCH($A827,$C$167:$C$218,0))+'Fuel adder inputs and calcs'!Q668</f>
        <v>16.738608198488755</v>
      </c>
      <c r="J827" s="99"/>
      <c r="K827" s="98" t="s">
        <v>23</v>
      </c>
      <c r="L827" s="100">
        <v>1</v>
      </c>
      <c r="M827" s="148">
        <f t="shared" si="76"/>
        <v>43831</v>
      </c>
      <c r="N827" s="147"/>
      <c r="O827" s="98"/>
      <c r="P827" s="94" t="s">
        <v>117</v>
      </c>
      <c r="Q827" s="94"/>
      <c r="R827" s="101" t="str">
        <f t="shared" si="79"/>
        <v>Quarterly Fuel Prices_2021_Update</v>
      </c>
    </row>
    <row r="828" spans="1:18" x14ac:dyDescent="0.6">
      <c r="A828" s="90" t="str">
        <f t="shared" si="77"/>
        <v>2020Q1</v>
      </c>
      <c r="B828" s="90">
        <f t="shared" si="75"/>
        <v>1</v>
      </c>
      <c r="C828" s="90">
        <f t="shared" si="80"/>
        <v>2020</v>
      </c>
      <c r="D828" s="90">
        <f t="shared" si="80"/>
        <v>2</v>
      </c>
      <c r="E828" s="63"/>
      <c r="G828" s="98" t="s">
        <v>148</v>
      </c>
      <c r="H828" s="98" t="s">
        <v>22</v>
      </c>
      <c r="I828" s="99">
        <f ca="1">INDEX($I$167:$I$218,MATCH($A828,$C$167:$C$218,0))+'Fuel adder inputs and calcs'!Q669</f>
        <v>17.034423198488756</v>
      </c>
      <c r="J828" s="99"/>
      <c r="K828" s="98" t="s">
        <v>23</v>
      </c>
      <c r="L828" s="100">
        <v>1</v>
      </c>
      <c r="M828" s="148">
        <f t="shared" si="76"/>
        <v>43862</v>
      </c>
      <c r="N828" s="147"/>
      <c r="O828" s="98"/>
      <c r="P828" s="94" t="s">
        <v>117</v>
      </c>
      <c r="Q828" s="94"/>
      <c r="R828" s="101" t="str">
        <f t="shared" si="79"/>
        <v>Quarterly Fuel Prices_2021_Update</v>
      </c>
    </row>
    <row r="829" spans="1:18" x14ac:dyDescent="0.6">
      <c r="A829" s="90" t="str">
        <f t="shared" si="77"/>
        <v>2020Q1</v>
      </c>
      <c r="B829" s="90">
        <f t="shared" si="75"/>
        <v>1</v>
      </c>
      <c r="C829" s="90">
        <f t="shared" si="80"/>
        <v>2020</v>
      </c>
      <c r="D829" s="90">
        <f t="shared" si="80"/>
        <v>3</v>
      </c>
      <c r="E829" s="63"/>
      <c r="G829" s="98" t="s">
        <v>148</v>
      </c>
      <c r="H829" s="98" t="s">
        <v>22</v>
      </c>
      <c r="I829" s="99">
        <f ca="1">INDEX($I$167:$I$218,MATCH($A829,$C$167:$C$218,0))+'Fuel adder inputs and calcs'!Q670</f>
        <v>16.453615698488758</v>
      </c>
      <c r="J829" s="99"/>
      <c r="K829" s="98" t="s">
        <v>23</v>
      </c>
      <c r="L829" s="100">
        <v>1</v>
      </c>
      <c r="M829" s="148">
        <f t="shared" si="76"/>
        <v>43891</v>
      </c>
      <c r="N829" s="147"/>
      <c r="O829" s="98"/>
      <c r="P829" s="94" t="s">
        <v>117</v>
      </c>
      <c r="Q829" s="94"/>
      <c r="R829" s="101" t="str">
        <f t="shared" si="79"/>
        <v>Quarterly Fuel Prices_2021_Update</v>
      </c>
    </row>
    <row r="830" spans="1:18" x14ac:dyDescent="0.6">
      <c r="A830" s="90" t="str">
        <f t="shared" si="77"/>
        <v>2020Q2</v>
      </c>
      <c r="B830" s="90">
        <f t="shared" si="75"/>
        <v>2</v>
      </c>
      <c r="C830" s="90">
        <f t="shared" si="80"/>
        <v>2020</v>
      </c>
      <c r="D830" s="90">
        <f t="shared" si="80"/>
        <v>4</v>
      </c>
      <c r="E830" s="63"/>
      <c r="G830" s="98" t="s">
        <v>148</v>
      </c>
      <c r="H830" s="98" t="s">
        <v>22</v>
      </c>
      <c r="I830" s="99">
        <f ca="1">INDEX($I$167:$I$218,MATCH($A830,$C$167:$C$218,0))+'Fuel adder inputs and calcs'!Q671</f>
        <v>9.8275786363277327</v>
      </c>
      <c r="J830" s="99"/>
      <c r="K830" s="98" t="s">
        <v>23</v>
      </c>
      <c r="L830" s="100">
        <v>1</v>
      </c>
      <c r="M830" s="148">
        <f t="shared" si="76"/>
        <v>43922</v>
      </c>
      <c r="N830" s="147"/>
      <c r="O830" s="98"/>
      <c r="P830" s="94" t="s">
        <v>117</v>
      </c>
      <c r="Q830" s="94"/>
      <c r="R830" s="101" t="str">
        <f t="shared" si="79"/>
        <v>Quarterly Fuel Prices_2021_Update</v>
      </c>
    </row>
    <row r="831" spans="1:18" x14ac:dyDescent="0.6">
      <c r="A831" s="90" t="str">
        <f t="shared" si="77"/>
        <v>2020Q2</v>
      </c>
      <c r="B831" s="90">
        <f t="shared" si="75"/>
        <v>2</v>
      </c>
      <c r="C831" s="90">
        <f t="shared" si="80"/>
        <v>2020</v>
      </c>
      <c r="D831" s="90">
        <f t="shared" si="80"/>
        <v>5</v>
      </c>
      <c r="E831" s="63"/>
      <c r="G831" s="98" t="s">
        <v>148</v>
      </c>
      <c r="H831" s="98" t="s">
        <v>22</v>
      </c>
      <c r="I831" s="99">
        <f ca="1">INDEX($I$167:$I$218,MATCH($A831,$C$167:$C$218,0))+'Fuel adder inputs and calcs'!Q672</f>
        <v>9.2251261363277326</v>
      </c>
      <c r="J831" s="99"/>
      <c r="K831" s="98" t="s">
        <v>23</v>
      </c>
      <c r="L831" s="100">
        <v>1</v>
      </c>
      <c r="M831" s="148">
        <f t="shared" si="76"/>
        <v>43952</v>
      </c>
      <c r="N831" s="147"/>
      <c r="O831" s="98"/>
      <c r="P831" s="94" t="s">
        <v>117</v>
      </c>
      <c r="Q831" s="94"/>
      <c r="R831" s="101" t="str">
        <f t="shared" si="79"/>
        <v>Quarterly Fuel Prices_2021_Update</v>
      </c>
    </row>
    <row r="832" spans="1:18" x14ac:dyDescent="0.6">
      <c r="A832" s="90" t="str">
        <f t="shared" si="77"/>
        <v>2020Q2</v>
      </c>
      <c r="B832" s="90">
        <f t="shared" si="75"/>
        <v>2</v>
      </c>
      <c r="C832" s="90">
        <f t="shared" si="80"/>
        <v>2020</v>
      </c>
      <c r="D832" s="90">
        <f t="shared" si="80"/>
        <v>6</v>
      </c>
      <c r="E832" s="63"/>
      <c r="G832" s="98" t="s">
        <v>148</v>
      </c>
      <c r="H832" s="98" t="s">
        <v>22</v>
      </c>
      <c r="I832" s="99">
        <f ca="1">INDEX($I$167:$I$218,MATCH($A832,$C$167:$C$218,0))+'Fuel adder inputs and calcs'!Q673</f>
        <v>9.2251261363277326</v>
      </c>
      <c r="J832" s="99"/>
      <c r="K832" s="98" t="s">
        <v>23</v>
      </c>
      <c r="L832" s="100">
        <v>1</v>
      </c>
      <c r="M832" s="148">
        <f t="shared" si="76"/>
        <v>43983</v>
      </c>
      <c r="N832" s="147"/>
      <c r="O832" s="98"/>
      <c r="P832" s="94" t="s">
        <v>117</v>
      </c>
      <c r="Q832" s="94"/>
      <c r="R832" s="101" t="str">
        <f t="shared" si="79"/>
        <v>Quarterly Fuel Prices_2021_Update</v>
      </c>
    </row>
    <row r="833" spans="1:18" x14ac:dyDescent="0.6">
      <c r="A833" s="90" t="str">
        <f t="shared" si="77"/>
        <v>2020Q3</v>
      </c>
      <c r="B833" s="90">
        <f t="shared" si="75"/>
        <v>3</v>
      </c>
      <c r="C833" s="90">
        <f t="shared" si="80"/>
        <v>2020</v>
      </c>
      <c r="D833" s="90">
        <f t="shared" si="80"/>
        <v>7</v>
      </c>
      <c r="E833" s="63"/>
      <c r="G833" s="98" t="s">
        <v>148</v>
      </c>
      <c r="H833" s="98" t="s">
        <v>22</v>
      </c>
      <c r="I833" s="99">
        <f ca="1">INDEX($I$167:$I$218,MATCH($A833,$C$167:$C$218,0))+'Fuel adder inputs and calcs'!Q674</f>
        <v>8.9477868703596428</v>
      </c>
      <c r="J833" s="99"/>
      <c r="K833" s="98" t="s">
        <v>23</v>
      </c>
      <c r="L833" s="100">
        <v>1</v>
      </c>
      <c r="M833" s="148">
        <f t="shared" si="76"/>
        <v>44013</v>
      </c>
      <c r="N833" s="147"/>
      <c r="O833" s="98"/>
      <c r="P833" s="94" t="s">
        <v>117</v>
      </c>
      <c r="Q833" s="94"/>
      <c r="R833" s="101" t="str">
        <f t="shared" si="79"/>
        <v>Quarterly Fuel Prices_2021_Update</v>
      </c>
    </row>
    <row r="834" spans="1:18" x14ac:dyDescent="0.6">
      <c r="A834" s="90" t="str">
        <f t="shared" si="77"/>
        <v>2020Q3</v>
      </c>
      <c r="B834" s="90">
        <f t="shared" si="75"/>
        <v>3</v>
      </c>
      <c r="C834" s="90">
        <f t="shared" si="80"/>
        <v>2020</v>
      </c>
      <c r="D834" s="90">
        <f t="shared" si="80"/>
        <v>8</v>
      </c>
      <c r="E834" s="63"/>
      <c r="G834" s="98" t="s">
        <v>148</v>
      </c>
      <c r="H834" s="98" t="s">
        <v>22</v>
      </c>
      <c r="I834" s="99">
        <f ca="1">INDEX($I$167:$I$218,MATCH($A834,$C$167:$C$218,0))+'Fuel adder inputs and calcs'!Q675</f>
        <v>8.9477868703596428</v>
      </c>
      <c r="J834" s="99"/>
      <c r="K834" s="98" t="s">
        <v>23</v>
      </c>
      <c r="L834" s="100">
        <v>1</v>
      </c>
      <c r="M834" s="148">
        <f t="shared" si="76"/>
        <v>44044</v>
      </c>
      <c r="N834" s="147"/>
      <c r="O834" s="98"/>
      <c r="P834" s="94" t="s">
        <v>117</v>
      </c>
      <c r="Q834" s="94"/>
      <c r="R834" s="101" t="str">
        <f t="shared" si="79"/>
        <v>Quarterly Fuel Prices_2021_Update</v>
      </c>
    </row>
    <row r="835" spans="1:18" x14ac:dyDescent="0.6">
      <c r="A835" s="90" t="str">
        <f t="shared" si="77"/>
        <v>2020Q3</v>
      </c>
      <c r="B835" s="90">
        <f t="shared" si="75"/>
        <v>3</v>
      </c>
      <c r="C835" s="90">
        <f t="shared" ref="C835:D854" si="81">C679</f>
        <v>2020</v>
      </c>
      <c r="D835" s="90">
        <f t="shared" si="81"/>
        <v>9</v>
      </c>
      <c r="E835" s="63"/>
      <c r="G835" s="98" t="s">
        <v>148</v>
      </c>
      <c r="H835" s="98" t="s">
        <v>22</v>
      </c>
      <c r="I835" s="99">
        <f ca="1">INDEX($I$167:$I$218,MATCH($A835,$C$167:$C$218,0))+'Fuel adder inputs and calcs'!Q676</f>
        <v>8.9477868703596428</v>
      </c>
      <c r="J835" s="99"/>
      <c r="K835" s="98" t="s">
        <v>23</v>
      </c>
      <c r="L835" s="100">
        <v>1</v>
      </c>
      <c r="M835" s="148">
        <f t="shared" si="76"/>
        <v>44075</v>
      </c>
      <c r="N835" s="147"/>
      <c r="O835" s="98"/>
      <c r="P835" s="94" t="s">
        <v>117</v>
      </c>
      <c r="Q835" s="94"/>
      <c r="R835" s="101" t="str">
        <f t="shared" si="79"/>
        <v>Quarterly Fuel Prices_2021_Update</v>
      </c>
    </row>
    <row r="836" spans="1:18" x14ac:dyDescent="0.6">
      <c r="A836" s="90" t="str">
        <f t="shared" si="77"/>
        <v>2020Q4</v>
      </c>
      <c r="B836" s="90">
        <f t="shared" si="75"/>
        <v>4</v>
      </c>
      <c r="C836" s="90">
        <f t="shared" si="81"/>
        <v>2020</v>
      </c>
      <c r="D836" s="90">
        <f t="shared" si="81"/>
        <v>10</v>
      </c>
      <c r="E836" s="63"/>
      <c r="G836" s="98" t="s">
        <v>148</v>
      </c>
      <c r="H836" s="98" t="s">
        <v>22</v>
      </c>
      <c r="I836" s="99">
        <f ca="1">INDEX($I$167:$I$218,MATCH($A836,$C$167:$C$218,0))+'Fuel adder inputs and calcs'!Q677</f>
        <v>10.619195229187508</v>
      </c>
      <c r="J836" s="99"/>
      <c r="K836" s="98" t="s">
        <v>23</v>
      </c>
      <c r="L836" s="100">
        <v>1</v>
      </c>
      <c r="M836" s="148">
        <f t="shared" si="76"/>
        <v>44105</v>
      </c>
      <c r="N836" s="147"/>
      <c r="O836" s="98"/>
      <c r="P836" s="94" t="s">
        <v>117</v>
      </c>
      <c r="Q836" s="94"/>
      <c r="R836" s="101" t="str">
        <f t="shared" si="79"/>
        <v>Quarterly Fuel Prices_2021_Update</v>
      </c>
    </row>
    <row r="837" spans="1:18" x14ac:dyDescent="0.6">
      <c r="A837" s="90" t="str">
        <f t="shared" si="77"/>
        <v>2020Q4</v>
      </c>
      <c r="B837" s="90">
        <f t="shared" si="75"/>
        <v>4</v>
      </c>
      <c r="C837" s="90">
        <f t="shared" si="81"/>
        <v>2020</v>
      </c>
      <c r="D837" s="90">
        <f t="shared" si="81"/>
        <v>11</v>
      </c>
      <c r="E837" s="63"/>
      <c r="G837" s="98" t="s">
        <v>148</v>
      </c>
      <c r="H837" s="98" t="s">
        <v>22</v>
      </c>
      <c r="I837" s="99">
        <f ca="1">INDEX($I$167:$I$218,MATCH($A837,$C$167:$C$218,0))+'Fuel adder inputs and calcs'!Q678</f>
        <v>10.619195229187508</v>
      </c>
      <c r="J837" s="99"/>
      <c r="K837" s="98" t="s">
        <v>23</v>
      </c>
      <c r="L837" s="100">
        <v>1</v>
      </c>
      <c r="M837" s="148">
        <f t="shared" si="76"/>
        <v>44136</v>
      </c>
      <c r="N837" s="147"/>
      <c r="O837" s="98"/>
      <c r="P837" s="94" t="s">
        <v>117</v>
      </c>
      <c r="Q837" s="94"/>
      <c r="R837" s="101" t="str">
        <f t="shared" si="79"/>
        <v>Quarterly Fuel Prices_2021_Update</v>
      </c>
    </row>
    <row r="838" spans="1:18" x14ac:dyDescent="0.6">
      <c r="A838" s="90" t="str">
        <f t="shared" si="77"/>
        <v>2020Q4</v>
      </c>
      <c r="B838" s="90">
        <f t="shared" si="75"/>
        <v>4</v>
      </c>
      <c r="C838" s="90">
        <f t="shared" si="81"/>
        <v>2020</v>
      </c>
      <c r="D838" s="90">
        <f t="shared" si="81"/>
        <v>12</v>
      </c>
      <c r="E838" s="63"/>
      <c r="G838" s="98" t="s">
        <v>148</v>
      </c>
      <c r="H838" s="98" t="s">
        <v>22</v>
      </c>
      <c r="I838" s="99">
        <f ca="1">INDEX($I$167:$I$218,MATCH($A838,$C$167:$C$218,0))+'Fuel adder inputs and calcs'!Q679</f>
        <v>11.189180229187507</v>
      </c>
      <c r="J838" s="99"/>
      <c r="K838" s="98" t="s">
        <v>23</v>
      </c>
      <c r="L838" s="100">
        <v>1</v>
      </c>
      <c r="M838" s="148">
        <f t="shared" si="76"/>
        <v>44166</v>
      </c>
      <c r="N838" s="147"/>
      <c r="O838" s="98"/>
      <c r="P838" s="94" t="s">
        <v>117</v>
      </c>
      <c r="Q838" s="94"/>
      <c r="R838" s="101" t="str">
        <f t="shared" si="79"/>
        <v>Quarterly Fuel Prices_2021_Update</v>
      </c>
    </row>
    <row r="839" spans="1:18" x14ac:dyDescent="0.6">
      <c r="A839" s="90" t="str">
        <f t="shared" si="77"/>
        <v>2021Q1</v>
      </c>
      <c r="B839" s="90">
        <f t="shared" si="75"/>
        <v>1</v>
      </c>
      <c r="C839" s="90">
        <f t="shared" si="81"/>
        <v>2021</v>
      </c>
      <c r="D839" s="90">
        <f t="shared" si="81"/>
        <v>1</v>
      </c>
      <c r="E839" s="63"/>
      <c r="G839" s="98" t="s">
        <v>148</v>
      </c>
      <c r="H839" s="98" t="s">
        <v>22</v>
      </c>
      <c r="I839" s="99">
        <f ca="1">INDEX($I$167:$I$218,MATCH($A839,$C$167:$C$218,0))+'Fuel adder inputs and calcs'!Q680</f>
        <v>16.980310698488758</v>
      </c>
      <c r="J839" s="99"/>
      <c r="K839" s="98" t="s">
        <v>23</v>
      </c>
      <c r="L839" s="100">
        <v>1</v>
      </c>
      <c r="M839" s="148">
        <f t="shared" si="76"/>
        <v>44197</v>
      </c>
      <c r="N839" s="147"/>
      <c r="O839" s="98"/>
      <c r="P839" s="94" t="s">
        <v>117</v>
      </c>
      <c r="Q839" s="94"/>
      <c r="R839" s="101" t="str">
        <f t="shared" si="79"/>
        <v>Quarterly Fuel Prices_2021_Update</v>
      </c>
    </row>
    <row r="840" spans="1:18" x14ac:dyDescent="0.6">
      <c r="A840" s="90" t="str">
        <f t="shared" si="77"/>
        <v>2021Q1</v>
      </c>
      <c r="B840" s="90">
        <f t="shared" si="75"/>
        <v>1</v>
      </c>
      <c r="C840" s="90">
        <f t="shared" si="81"/>
        <v>2021</v>
      </c>
      <c r="D840" s="90">
        <f t="shared" si="81"/>
        <v>2</v>
      </c>
      <c r="E840" s="63"/>
      <c r="G840" s="98" t="s">
        <v>148</v>
      </c>
      <c r="H840" s="98" t="s">
        <v>22</v>
      </c>
      <c r="I840" s="99">
        <f ca="1">INDEX($I$167:$I$218,MATCH($A840,$C$167:$C$218,0))+'Fuel adder inputs and calcs'!Q681</f>
        <v>17.312200698488756</v>
      </c>
      <c r="J840" s="99"/>
      <c r="K840" s="98" t="s">
        <v>23</v>
      </c>
      <c r="L840" s="100">
        <v>1</v>
      </c>
      <c r="M840" s="148">
        <f t="shared" si="76"/>
        <v>44228</v>
      </c>
      <c r="N840" s="147"/>
      <c r="O840" s="98"/>
      <c r="P840" s="94" t="s">
        <v>117</v>
      </c>
      <c r="Q840" s="94"/>
      <c r="R840" s="101" t="str">
        <f t="shared" si="79"/>
        <v>Quarterly Fuel Prices_2021_Update</v>
      </c>
    </row>
    <row r="841" spans="1:18" x14ac:dyDescent="0.6">
      <c r="A841" s="90" t="str">
        <f t="shared" si="77"/>
        <v>2021Q1</v>
      </c>
      <c r="B841" s="90">
        <f t="shared" si="75"/>
        <v>1</v>
      </c>
      <c r="C841" s="90">
        <f t="shared" si="81"/>
        <v>2021</v>
      </c>
      <c r="D841" s="90">
        <f t="shared" si="81"/>
        <v>3</v>
      </c>
      <c r="E841" s="63"/>
      <c r="G841" s="98" t="s">
        <v>148</v>
      </c>
      <c r="H841" s="98" t="s">
        <v>22</v>
      </c>
      <c r="I841" s="99">
        <f ca="1">INDEX($I$167:$I$218,MATCH($A841,$C$167:$C$218,0))+'Fuel adder inputs and calcs'!Q682</f>
        <v>16.659243198488756</v>
      </c>
      <c r="J841" s="99"/>
      <c r="K841" s="98" t="s">
        <v>23</v>
      </c>
      <c r="L841" s="100">
        <v>1</v>
      </c>
      <c r="M841" s="148">
        <f t="shared" si="76"/>
        <v>44256</v>
      </c>
      <c r="N841" s="147"/>
      <c r="O841" s="98"/>
      <c r="P841" s="94" t="s">
        <v>117</v>
      </c>
      <c r="Q841" s="94"/>
      <c r="R841" s="101" t="str">
        <f t="shared" si="79"/>
        <v>Quarterly Fuel Prices_2021_Update</v>
      </c>
    </row>
    <row r="842" spans="1:18" x14ac:dyDescent="0.6">
      <c r="A842" s="90" t="str">
        <f t="shared" si="77"/>
        <v>2021Q2</v>
      </c>
      <c r="B842" s="90">
        <f t="shared" si="75"/>
        <v>2</v>
      </c>
      <c r="C842" s="90">
        <f t="shared" si="81"/>
        <v>2021</v>
      </c>
      <c r="D842" s="90">
        <f t="shared" si="81"/>
        <v>4</v>
      </c>
      <c r="E842" s="63"/>
      <c r="G842" s="98" t="s">
        <v>148</v>
      </c>
      <c r="H842" s="98" t="s">
        <v>22</v>
      </c>
      <c r="I842" s="99">
        <f ca="1">INDEX($I$167:$I$218,MATCH($A842,$C$167:$C$218,0))+'Fuel adder inputs and calcs'!Q683</f>
        <v>9.9069436363277337</v>
      </c>
      <c r="J842" s="99"/>
      <c r="K842" s="98" t="s">
        <v>23</v>
      </c>
      <c r="L842" s="100">
        <v>1</v>
      </c>
      <c r="M842" s="148">
        <f t="shared" si="76"/>
        <v>44287</v>
      </c>
      <c r="N842" s="147"/>
      <c r="O842" s="98"/>
      <c r="P842" s="94" t="s">
        <v>117</v>
      </c>
      <c r="Q842" s="94"/>
      <c r="R842" s="101" t="str">
        <f t="shared" si="79"/>
        <v>Quarterly Fuel Prices_2021_Update</v>
      </c>
    </row>
    <row r="843" spans="1:18" x14ac:dyDescent="0.6">
      <c r="A843" s="90" t="str">
        <f t="shared" si="77"/>
        <v>2021Q2</v>
      </c>
      <c r="B843" s="90">
        <f t="shared" si="75"/>
        <v>2</v>
      </c>
      <c r="C843" s="90">
        <f t="shared" si="81"/>
        <v>2021</v>
      </c>
      <c r="D843" s="90">
        <f t="shared" si="81"/>
        <v>5</v>
      </c>
      <c r="E843" s="63"/>
      <c r="G843" s="98" t="s">
        <v>148</v>
      </c>
      <c r="H843" s="98" t="s">
        <v>22</v>
      </c>
      <c r="I843" s="99">
        <f ca="1">INDEX($I$167:$I$218,MATCH($A843,$C$167:$C$218,0))+'Fuel adder inputs and calcs'!Q684</f>
        <v>9.232341136327733</v>
      </c>
      <c r="J843" s="99"/>
      <c r="K843" s="98" t="s">
        <v>23</v>
      </c>
      <c r="L843" s="100">
        <v>1</v>
      </c>
      <c r="M843" s="148">
        <f t="shared" si="76"/>
        <v>44317</v>
      </c>
      <c r="N843" s="147"/>
      <c r="O843" s="98"/>
      <c r="P843" s="94" t="s">
        <v>117</v>
      </c>
      <c r="Q843" s="94"/>
      <c r="R843" s="101" t="str">
        <f t="shared" si="79"/>
        <v>Quarterly Fuel Prices_2021_Update</v>
      </c>
    </row>
    <row r="844" spans="1:18" x14ac:dyDescent="0.6">
      <c r="A844" s="90" t="str">
        <f t="shared" si="77"/>
        <v>2021Q2</v>
      </c>
      <c r="B844" s="90">
        <f t="shared" si="75"/>
        <v>2</v>
      </c>
      <c r="C844" s="90">
        <f t="shared" si="81"/>
        <v>2021</v>
      </c>
      <c r="D844" s="90">
        <f t="shared" si="81"/>
        <v>6</v>
      </c>
      <c r="E844" s="63"/>
      <c r="G844" s="98" t="s">
        <v>148</v>
      </c>
      <c r="H844" s="98" t="s">
        <v>22</v>
      </c>
      <c r="I844" s="99">
        <f ca="1">INDEX($I$167:$I$218,MATCH($A844,$C$167:$C$218,0))+'Fuel adder inputs and calcs'!Q685</f>
        <v>9.232341136327733</v>
      </c>
      <c r="J844" s="99"/>
      <c r="K844" s="98" t="s">
        <v>23</v>
      </c>
      <c r="L844" s="100">
        <v>1</v>
      </c>
      <c r="M844" s="148">
        <f t="shared" si="76"/>
        <v>44348</v>
      </c>
      <c r="N844" s="147"/>
      <c r="O844" s="98"/>
      <c r="P844" s="94" t="s">
        <v>117</v>
      </c>
      <c r="Q844" s="94"/>
      <c r="R844" s="101" t="str">
        <f t="shared" si="79"/>
        <v>Quarterly Fuel Prices_2021_Update</v>
      </c>
    </row>
    <row r="845" spans="1:18" x14ac:dyDescent="0.6">
      <c r="A845" s="90" t="str">
        <f t="shared" si="77"/>
        <v>2021Q3</v>
      </c>
      <c r="B845" s="90">
        <f t="shared" si="75"/>
        <v>3</v>
      </c>
      <c r="C845" s="90">
        <f t="shared" si="81"/>
        <v>2021</v>
      </c>
      <c r="D845" s="90">
        <f t="shared" si="81"/>
        <v>7</v>
      </c>
      <c r="E845" s="63"/>
      <c r="G845" s="98" t="s">
        <v>148</v>
      </c>
      <c r="H845" s="98" t="s">
        <v>22</v>
      </c>
      <c r="I845" s="99">
        <f ca="1">INDEX($I$167:$I$218,MATCH($A845,$C$167:$C$218,0))+'Fuel adder inputs and calcs'!Q686</f>
        <v>8.9550018703596432</v>
      </c>
      <c r="J845" s="99"/>
      <c r="K845" s="98" t="s">
        <v>23</v>
      </c>
      <c r="L845" s="100">
        <v>1</v>
      </c>
      <c r="M845" s="148">
        <f t="shared" si="76"/>
        <v>44378</v>
      </c>
      <c r="N845" s="147"/>
      <c r="O845" s="98"/>
      <c r="P845" s="94" t="s">
        <v>117</v>
      </c>
      <c r="Q845" s="94"/>
      <c r="R845" s="101" t="str">
        <f t="shared" si="79"/>
        <v>Quarterly Fuel Prices_2021_Update</v>
      </c>
    </row>
    <row r="846" spans="1:18" x14ac:dyDescent="0.6">
      <c r="A846" s="90" t="str">
        <f t="shared" si="77"/>
        <v>2021Q3</v>
      </c>
      <c r="B846" s="90">
        <f t="shared" si="75"/>
        <v>3</v>
      </c>
      <c r="C846" s="90">
        <f t="shared" si="81"/>
        <v>2021</v>
      </c>
      <c r="D846" s="90">
        <f t="shared" si="81"/>
        <v>8</v>
      </c>
      <c r="E846" s="63"/>
      <c r="G846" s="98" t="s">
        <v>148</v>
      </c>
      <c r="H846" s="98" t="s">
        <v>22</v>
      </c>
      <c r="I846" s="99">
        <f ca="1">INDEX($I$167:$I$218,MATCH($A846,$C$167:$C$218,0))+'Fuel adder inputs and calcs'!Q687</f>
        <v>8.9550018703596432</v>
      </c>
      <c r="J846" s="99"/>
      <c r="K846" s="98" t="s">
        <v>23</v>
      </c>
      <c r="L846" s="100">
        <v>1</v>
      </c>
      <c r="M846" s="148">
        <f t="shared" si="76"/>
        <v>44409</v>
      </c>
      <c r="N846" s="147"/>
      <c r="O846" s="98"/>
      <c r="P846" s="94" t="s">
        <v>117</v>
      </c>
      <c r="Q846" s="94"/>
      <c r="R846" s="101" t="str">
        <f t="shared" si="79"/>
        <v>Quarterly Fuel Prices_2021_Update</v>
      </c>
    </row>
    <row r="847" spans="1:18" x14ac:dyDescent="0.6">
      <c r="A847" s="90" t="str">
        <f t="shared" si="77"/>
        <v>2021Q3</v>
      </c>
      <c r="B847" s="90">
        <f t="shared" si="75"/>
        <v>3</v>
      </c>
      <c r="C847" s="90">
        <f t="shared" si="81"/>
        <v>2021</v>
      </c>
      <c r="D847" s="90">
        <f t="shared" si="81"/>
        <v>9</v>
      </c>
      <c r="E847" s="63"/>
      <c r="G847" s="98" t="s">
        <v>148</v>
      </c>
      <c r="H847" s="98" t="s">
        <v>22</v>
      </c>
      <c r="I847" s="99">
        <f ca="1">INDEX($I$167:$I$218,MATCH($A847,$C$167:$C$218,0))+'Fuel adder inputs and calcs'!Q688</f>
        <v>8.9550018703596432</v>
      </c>
      <c r="J847" s="99"/>
      <c r="K847" s="98" t="s">
        <v>23</v>
      </c>
      <c r="L847" s="100">
        <v>1</v>
      </c>
      <c r="M847" s="148">
        <f t="shared" si="76"/>
        <v>44440</v>
      </c>
      <c r="N847" s="147"/>
      <c r="O847" s="98"/>
      <c r="P847" s="94" t="s">
        <v>117</v>
      </c>
      <c r="Q847" s="94"/>
      <c r="R847" s="101" t="str">
        <f t="shared" si="79"/>
        <v>Quarterly Fuel Prices_2021_Update</v>
      </c>
    </row>
    <row r="848" spans="1:18" x14ac:dyDescent="0.6">
      <c r="A848" s="90" t="str">
        <f t="shared" si="77"/>
        <v>2021Q4</v>
      </c>
      <c r="B848" s="90">
        <f t="shared" si="75"/>
        <v>4</v>
      </c>
      <c r="C848" s="90">
        <f t="shared" si="81"/>
        <v>2021</v>
      </c>
      <c r="D848" s="90">
        <f t="shared" si="81"/>
        <v>10</v>
      </c>
      <c r="E848" s="63"/>
      <c r="G848" s="98" t="s">
        <v>148</v>
      </c>
      <c r="H848" s="98" t="s">
        <v>22</v>
      </c>
      <c r="I848" s="99">
        <f ca="1">INDEX($I$167:$I$218,MATCH($A848,$C$167:$C$218,0))+'Fuel adder inputs and calcs'!Q689</f>
        <v>10.741850229187508</v>
      </c>
      <c r="J848" s="99"/>
      <c r="K848" s="98" t="s">
        <v>23</v>
      </c>
      <c r="L848" s="100">
        <v>1</v>
      </c>
      <c r="M848" s="148">
        <f t="shared" si="76"/>
        <v>44470</v>
      </c>
      <c r="N848" s="147"/>
      <c r="O848" s="98"/>
      <c r="P848" s="94" t="s">
        <v>117</v>
      </c>
      <c r="Q848" s="94"/>
      <c r="R848" s="101" t="str">
        <f t="shared" si="79"/>
        <v>Quarterly Fuel Prices_2021_Update</v>
      </c>
    </row>
    <row r="849" spans="1:18" x14ac:dyDescent="0.6">
      <c r="A849" s="90" t="str">
        <f t="shared" si="77"/>
        <v>2021Q4</v>
      </c>
      <c r="B849" s="90">
        <f t="shared" si="75"/>
        <v>4</v>
      </c>
      <c r="C849" s="90">
        <f t="shared" si="81"/>
        <v>2021</v>
      </c>
      <c r="D849" s="90">
        <f t="shared" si="81"/>
        <v>11</v>
      </c>
      <c r="E849" s="63"/>
      <c r="G849" s="98" t="s">
        <v>148</v>
      </c>
      <c r="H849" s="98" t="s">
        <v>22</v>
      </c>
      <c r="I849" s="99">
        <f ca="1">INDEX($I$167:$I$218,MATCH($A849,$C$167:$C$218,0))+'Fuel adder inputs and calcs'!Q690</f>
        <v>10.741850229187508</v>
      </c>
      <c r="J849" s="99"/>
      <c r="K849" s="98" t="s">
        <v>23</v>
      </c>
      <c r="L849" s="100">
        <v>1</v>
      </c>
      <c r="M849" s="148">
        <f t="shared" si="76"/>
        <v>44501</v>
      </c>
      <c r="N849" s="147"/>
      <c r="O849" s="98"/>
      <c r="P849" s="94" t="s">
        <v>117</v>
      </c>
      <c r="Q849" s="94"/>
      <c r="R849" s="101" t="str">
        <f t="shared" si="79"/>
        <v>Quarterly Fuel Prices_2021_Update</v>
      </c>
    </row>
    <row r="850" spans="1:18" x14ac:dyDescent="0.6">
      <c r="A850" s="90" t="str">
        <f t="shared" si="77"/>
        <v>2021Q4</v>
      </c>
      <c r="B850" s="90">
        <f t="shared" si="75"/>
        <v>4</v>
      </c>
      <c r="C850" s="90">
        <f t="shared" si="81"/>
        <v>2021</v>
      </c>
      <c r="D850" s="90">
        <f t="shared" si="81"/>
        <v>12</v>
      </c>
      <c r="E850" s="63"/>
      <c r="G850" s="98" t="s">
        <v>148</v>
      </c>
      <c r="H850" s="98" t="s">
        <v>22</v>
      </c>
      <c r="I850" s="99">
        <f ca="1">INDEX($I$167:$I$218,MATCH($A850,$C$167:$C$218,0))+'Fuel adder inputs and calcs'!Q691</f>
        <v>11.405630229187507</v>
      </c>
      <c r="J850" s="99"/>
      <c r="K850" s="98" t="s">
        <v>23</v>
      </c>
      <c r="L850" s="100">
        <v>1</v>
      </c>
      <c r="M850" s="148">
        <f t="shared" si="76"/>
        <v>44531</v>
      </c>
      <c r="N850" s="147"/>
      <c r="O850" s="98"/>
      <c r="P850" s="94" t="s">
        <v>117</v>
      </c>
      <c r="Q850" s="94"/>
      <c r="R850" s="101" t="str">
        <f t="shared" si="79"/>
        <v>Quarterly Fuel Prices_2021_Update</v>
      </c>
    </row>
    <row r="851" spans="1:18" x14ac:dyDescent="0.6">
      <c r="A851" s="90" t="str">
        <f t="shared" si="77"/>
        <v>2022Q1</v>
      </c>
      <c r="B851" s="90">
        <f t="shared" si="75"/>
        <v>1</v>
      </c>
      <c r="C851" s="90">
        <f t="shared" si="81"/>
        <v>2022</v>
      </c>
      <c r="D851" s="90">
        <f t="shared" si="81"/>
        <v>1</v>
      </c>
      <c r="E851" s="63"/>
      <c r="G851" s="98" t="s">
        <v>148</v>
      </c>
      <c r="H851" s="98" t="s">
        <v>22</v>
      </c>
      <c r="I851" s="99">
        <f ca="1">INDEX($I$167:$I$218,MATCH($A851,$C$167:$C$218,0))+'Fuel adder inputs and calcs'!Q692</f>
        <v>17.362705698488757</v>
      </c>
      <c r="J851" s="99"/>
      <c r="K851" s="98" t="s">
        <v>23</v>
      </c>
      <c r="L851" s="100">
        <v>1</v>
      </c>
      <c r="M851" s="148">
        <f t="shared" si="76"/>
        <v>44562</v>
      </c>
      <c r="N851" s="147"/>
      <c r="O851" s="98"/>
      <c r="P851" s="94" t="s">
        <v>117</v>
      </c>
      <c r="Q851" s="94"/>
      <c r="R851" s="101" t="str">
        <f t="shared" si="79"/>
        <v>Quarterly Fuel Prices_2021_Update</v>
      </c>
    </row>
    <row r="852" spans="1:18" x14ac:dyDescent="0.6">
      <c r="A852" s="90" t="str">
        <f t="shared" si="77"/>
        <v>2022Q1</v>
      </c>
      <c r="B852" s="90">
        <f t="shared" si="75"/>
        <v>1</v>
      </c>
      <c r="C852" s="90">
        <f t="shared" si="81"/>
        <v>2022</v>
      </c>
      <c r="D852" s="90">
        <f t="shared" si="81"/>
        <v>2</v>
      </c>
      <c r="E852" s="63"/>
      <c r="G852" s="98" t="s">
        <v>148</v>
      </c>
      <c r="H852" s="98" t="s">
        <v>22</v>
      </c>
      <c r="I852" s="99">
        <f ca="1">INDEX($I$167:$I$218,MATCH($A852,$C$167:$C$218,0))+'Fuel adder inputs and calcs'!Q693</f>
        <v>17.748708198488757</v>
      </c>
      <c r="J852" s="99"/>
      <c r="K852" s="98" t="s">
        <v>23</v>
      </c>
      <c r="L852" s="100">
        <v>1</v>
      </c>
      <c r="M852" s="148">
        <f t="shared" si="76"/>
        <v>44593</v>
      </c>
      <c r="N852" s="147"/>
      <c r="O852" s="98"/>
      <c r="P852" s="94" t="s">
        <v>117</v>
      </c>
      <c r="Q852" s="94"/>
      <c r="R852" s="101" t="str">
        <f t="shared" si="79"/>
        <v>Quarterly Fuel Prices_2021_Update</v>
      </c>
    </row>
    <row r="853" spans="1:18" x14ac:dyDescent="0.6">
      <c r="A853" s="90" t="str">
        <f t="shared" si="77"/>
        <v>2022Q1</v>
      </c>
      <c r="B853" s="90">
        <f t="shared" si="75"/>
        <v>1</v>
      </c>
      <c r="C853" s="90">
        <f t="shared" si="81"/>
        <v>2022</v>
      </c>
      <c r="D853" s="90">
        <f t="shared" si="81"/>
        <v>3</v>
      </c>
      <c r="E853" s="63"/>
      <c r="G853" s="98" t="s">
        <v>148</v>
      </c>
      <c r="H853" s="98" t="s">
        <v>22</v>
      </c>
      <c r="I853" s="99">
        <f ca="1">INDEX($I$167:$I$218,MATCH($A853,$C$167:$C$218,0))+'Fuel adder inputs and calcs'!Q694</f>
        <v>16.987525698488756</v>
      </c>
      <c r="J853" s="99"/>
      <c r="K853" s="98" t="s">
        <v>23</v>
      </c>
      <c r="L853" s="100">
        <v>1</v>
      </c>
      <c r="M853" s="148">
        <f t="shared" si="76"/>
        <v>44621</v>
      </c>
      <c r="N853" s="147"/>
      <c r="O853" s="98"/>
      <c r="P853" s="94" t="s">
        <v>117</v>
      </c>
      <c r="Q853" s="94"/>
      <c r="R853" s="101" t="str">
        <f t="shared" si="79"/>
        <v>Quarterly Fuel Prices_2021_Update</v>
      </c>
    </row>
    <row r="854" spans="1:18" x14ac:dyDescent="0.6">
      <c r="A854" s="90" t="str">
        <f t="shared" si="77"/>
        <v>2022Q2</v>
      </c>
      <c r="B854" s="90">
        <f t="shared" si="75"/>
        <v>2</v>
      </c>
      <c r="C854" s="90">
        <f t="shared" si="81"/>
        <v>2022</v>
      </c>
      <c r="D854" s="90">
        <f t="shared" si="81"/>
        <v>4</v>
      </c>
      <c r="E854" s="63"/>
      <c r="G854" s="98" t="s">
        <v>148</v>
      </c>
      <c r="H854" s="98" t="s">
        <v>22</v>
      </c>
      <c r="I854" s="99">
        <f ca="1">INDEX($I$167:$I$218,MATCH($A854,$C$167:$C$218,0))+'Fuel adder inputs and calcs'!Q695</f>
        <v>10.029598636327734</v>
      </c>
      <c r="J854" s="99"/>
      <c r="K854" s="98" t="s">
        <v>23</v>
      </c>
      <c r="L854" s="100">
        <v>1</v>
      </c>
      <c r="M854" s="148">
        <f t="shared" si="76"/>
        <v>44652</v>
      </c>
      <c r="N854" s="147"/>
      <c r="O854" s="98"/>
      <c r="P854" s="94" t="s">
        <v>117</v>
      </c>
      <c r="Q854" s="94"/>
      <c r="R854" s="101" t="str">
        <f t="shared" si="79"/>
        <v>Quarterly Fuel Prices_2021_Update</v>
      </c>
    </row>
    <row r="855" spans="1:18" x14ac:dyDescent="0.6">
      <c r="A855" s="90" t="str">
        <f t="shared" si="77"/>
        <v>2022Q2</v>
      </c>
      <c r="B855" s="90">
        <f t="shared" si="75"/>
        <v>2</v>
      </c>
      <c r="C855" s="90">
        <f t="shared" ref="C855:D874" si="82">C699</f>
        <v>2022</v>
      </c>
      <c r="D855" s="90">
        <f t="shared" si="82"/>
        <v>5</v>
      </c>
      <c r="E855" s="63"/>
      <c r="G855" s="98" t="s">
        <v>148</v>
      </c>
      <c r="H855" s="98" t="s">
        <v>22</v>
      </c>
      <c r="I855" s="99">
        <f ca="1">INDEX($I$167:$I$218,MATCH($A855,$C$167:$C$218,0))+'Fuel adder inputs and calcs'!Q696</f>
        <v>9.2395561363277334</v>
      </c>
      <c r="J855" s="99"/>
      <c r="K855" s="98" t="s">
        <v>23</v>
      </c>
      <c r="L855" s="100">
        <v>1</v>
      </c>
      <c r="M855" s="148">
        <f t="shared" si="76"/>
        <v>44682</v>
      </c>
      <c r="N855" s="147"/>
      <c r="O855" s="98"/>
      <c r="P855" s="94" t="s">
        <v>117</v>
      </c>
      <c r="Q855" s="94"/>
      <c r="R855" s="101" t="str">
        <f t="shared" si="79"/>
        <v>Quarterly Fuel Prices_2021_Update</v>
      </c>
    </row>
    <row r="856" spans="1:18" x14ac:dyDescent="0.6">
      <c r="A856" s="90" t="str">
        <f t="shared" si="77"/>
        <v>2022Q2</v>
      </c>
      <c r="B856" s="90">
        <f t="shared" ref="B856:B919" si="83">IF(D856&lt;=3,1,IF(D856&lt;=6,2,IF(D856&lt;=9,3,4)))</f>
        <v>2</v>
      </c>
      <c r="C856" s="90">
        <f t="shared" si="82"/>
        <v>2022</v>
      </c>
      <c r="D856" s="90">
        <f t="shared" si="82"/>
        <v>6</v>
      </c>
      <c r="E856" s="63"/>
      <c r="G856" s="98" t="s">
        <v>148</v>
      </c>
      <c r="H856" s="98" t="s">
        <v>22</v>
      </c>
      <c r="I856" s="99">
        <f ca="1">INDEX($I$167:$I$218,MATCH($A856,$C$167:$C$218,0))+'Fuel adder inputs and calcs'!Q697</f>
        <v>9.2395561363277334</v>
      </c>
      <c r="J856" s="99"/>
      <c r="K856" s="98" t="s">
        <v>23</v>
      </c>
      <c r="L856" s="100">
        <v>1</v>
      </c>
      <c r="M856" s="148">
        <f t="shared" ref="M856:M919" si="84">DATE(C856,D856,1)</f>
        <v>44713</v>
      </c>
      <c r="N856" s="147"/>
      <c r="O856" s="98"/>
      <c r="P856" s="94" t="s">
        <v>117</v>
      </c>
      <c r="Q856" s="94"/>
      <c r="R856" s="101" t="str">
        <f t="shared" si="79"/>
        <v>Quarterly Fuel Prices_2021_Update</v>
      </c>
    </row>
    <row r="857" spans="1:18" x14ac:dyDescent="0.6">
      <c r="A857" s="90" t="str">
        <f t="shared" si="77"/>
        <v>2022Q3</v>
      </c>
      <c r="B857" s="90">
        <f t="shared" si="83"/>
        <v>3</v>
      </c>
      <c r="C857" s="90">
        <f t="shared" si="82"/>
        <v>2022</v>
      </c>
      <c r="D857" s="90">
        <f t="shared" si="82"/>
        <v>7</v>
      </c>
      <c r="E857" s="63"/>
      <c r="G857" s="98" t="s">
        <v>148</v>
      </c>
      <c r="H857" s="98" t="s">
        <v>22</v>
      </c>
      <c r="I857" s="99">
        <f ca="1">INDEX($I$167:$I$218,MATCH($A857,$C$167:$C$218,0))+'Fuel adder inputs and calcs'!Q698</f>
        <v>8.9622168703596437</v>
      </c>
      <c r="J857" s="99"/>
      <c r="K857" s="98" t="s">
        <v>23</v>
      </c>
      <c r="L857" s="100">
        <v>1</v>
      </c>
      <c r="M857" s="148">
        <f t="shared" si="84"/>
        <v>44743</v>
      </c>
      <c r="N857" s="147"/>
      <c r="O857" s="98"/>
      <c r="P857" s="94" t="s">
        <v>117</v>
      </c>
      <c r="Q857" s="94"/>
      <c r="R857" s="101" t="str">
        <f t="shared" si="79"/>
        <v>Quarterly Fuel Prices_2021_Update</v>
      </c>
    </row>
    <row r="858" spans="1:18" x14ac:dyDescent="0.6">
      <c r="A858" s="90" t="str">
        <f t="shared" si="77"/>
        <v>2022Q3</v>
      </c>
      <c r="B858" s="90">
        <f t="shared" si="83"/>
        <v>3</v>
      </c>
      <c r="C858" s="90">
        <f t="shared" si="82"/>
        <v>2022</v>
      </c>
      <c r="D858" s="90">
        <f t="shared" si="82"/>
        <v>8</v>
      </c>
      <c r="E858" s="63"/>
      <c r="G858" s="98" t="s">
        <v>148</v>
      </c>
      <c r="H858" s="98" t="s">
        <v>22</v>
      </c>
      <c r="I858" s="99">
        <f ca="1">INDEX($I$167:$I$218,MATCH($A858,$C$167:$C$218,0))+'Fuel adder inputs and calcs'!Q699</f>
        <v>8.9622168703596437</v>
      </c>
      <c r="J858" s="99"/>
      <c r="K858" s="98" t="s">
        <v>23</v>
      </c>
      <c r="L858" s="100">
        <v>1</v>
      </c>
      <c r="M858" s="148">
        <f t="shared" si="84"/>
        <v>44774</v>
      </c>
      <c r="N858" s="147"/>
      <c r="O858" s="98"/>
      <c r="P858" s="94" t="s">
        <v>117</v>
      </c>
      <c r="Q858" s="94"/>
      <c r="R858" s="101" t="str">
        <f t="shared" si="79"/>
        <v>Quarterly Fuel Prices_2021_Update</v>
      </c>
    </row>
    <row r="859" spans="1:18" x14ac:dyDescent="0.6">
      <c r="A859" s="90" t="str">
        <f t="shared" ref="A859:A922" si="85">C859&amp;"Q"&amp;B859</f>
        <v>2022Q3</v>
      </c>
      <c r="B859" s="90">
        <f t="shared" si="83"/>
        <v>3</v>
      </c>
      <c r="C859" s="90">
        <f t="shared" si="82"/>
        <v>2022</v>
      </c>
      <c r="D859" s="90">
        <f t="shared" si="82"/>
        <v>9</v>
      </c>
      <c r="E859" s="63"/>
      <c r="G859" s="98" t="s">
        <v>148</v>
      </c>
      <c r="H859" s="98" t="s">
        <v>22</v>
      </c>
      <c r="I859" s="99">
        <f ca="1">INDEX($I$167:$I$218,MATCH($A859,$C$167:$C$218,0))+'Fuel adder inputs and calcs'!Q700</f>
        <v>8.9622168703596437</v>
      </c>
      <c r="J859" s="99"/>
      <c r="K859" s="98" t="s">
        <v>23</v>
      </c>
      <c r="L859" s="100">
        <v>1</v>
      </c>
      <c r="M859" s="148">
        <f t="shared" si="84"/>
        <v>44805</v>
      </c>
      <c r="N859" s="147"/>
      <c r="O859" s="98"/>
      <c r="P859" s="94" t="s">
        <v>117</v>
      </c>
      <c r="Q859" s="94"/>
      <c r="R859" s="101" t="str">
        <f t="shared" si="79"/>
        <v>Quarterly Fuel Prices_2021_Update</v>
      </c>
    </row>
    <row r="860" spans="1:18" x14ac:dyDescent="0.6">
      <c r="A860" s="90" t="str">
        <f t="shared" si="85"/>
        <v>2022Q4</v>
      </c>
      <c r="B860" s="90">
        <f t="shared" si="83"/>
        <v>4</v>
      </c>
      <c r="C860" s="90">
        <f t="shared" si="82"/>
        <v>2022</v>
      </c>
      <c r="D860" s="90">
        <f t="shared" si="82"/>
        <v>10</v>
      </c>
      <c r="E860" s="63"/>
      <c r="G860" s="98" t="s">
        <v>148</v>
      </c>
      <c r="H860" s="98" t="s">
        <v>22</v>
      </c>
      <c r="I860" s="99">
        <f ca="1">INDEX($I$167:$I$218,MATCH($A860,$C$167:$C$218,0))+'Fuel adder inputs and calcs'!Q701</f>
        <v>10.741850229187508</v>
      </c>
      <c r="J860" s="99"/>
      <c r="K860" s="98" t="s">
        <v>23</v>
      </c>
      <c r="L860" s="100">
        <v>1</v>
      </c>
      <c r="M860" s="148">
        <f t="shared" si="84"/>
        <v>44835</v>
      </c>
      <c r="N860" s="147"/>
      <c r="O860" s="98"/>
      <c r="P860" s="94" t="s">
        <v>117</v>
      </c>
      <c r="Q860" s="94"/>
      <c r="R860" s="101" t="str">
        <f t="shared" si="79"/>
        <v>Quarterly Fuel Prices_2021_Update</v>
      </c>
    </row>
    <row r="861" spans="1:18" x14ac:dyDescent="0.6">
      <c r="A861" s="90" t="str">
        <f t="shared" si="85"/>
        <v>2022Q4</v>
      </c>
      <c r="B861" s="90">
        <f t="shared" si="83"/>
        <v>4</v>
      </c>
      <c r="C861" s="90">
        <f t="shared" si="82"/>
        <v>2022</v>
      </c>
      <c r="D861" s="90">
        <f t="shared" si="82"/>
        <v>11</v>
      </c>
      <c r="E861" s="63"/>
      <c r="G861" s="98" t="s">
        <v>148</v>
      </c>
      <c r="H861" s="98" t="s">
        <v>22</v>
      </c>
      <c r="I861" s="99">
        <f ca="1">INDEX($I$167:$I$218,MATCH($A861,$C$167:$C$218,0))+'Fuel adder inputs and calcs'!Q702</f>
        <v>10.741850229187508</v>
      </c>
      <c r="J861" s="99"/>
      <c r="K861" s="98" t="s">
        <v>23</v>
      </c>
      <c r="L861" s="100">
        <v>1</v>
      </c>
      <c r="M861" s="148">
        <f t="shared" si="84"/>
        <v>44866</v>
      </c>
      <c r="N861" s="147"/>
      <c r="O861" s="98"/>
      <c r="P861" s="94" t="s">
        <v>117</v>
      </c>
      <c r="Q861" s="94"/>
      <c r="R861" s="101" t="str">
        <f t="shared" si="79"/>
        <v>Quarterly Fuel Prices_2021_Update</v>
      </c>
    </row>
    <row r="862" spans="1:18" x14ac:dyDescent="0.6">
      <c r="A862" s="90" t="str">
        <f t="shared" si="85"/>
        <v>2022Q4</v>
      </c>
      <c r="B862" s="90">
        <f t="shared" si="83"/>
        <v>4</v>
      </c>
      <c r="C862" s="90">
        <f t="shared" si="82"/>
        <v>2022</v>
      </c>
      <c r="D862" s="90">
        <f t="shared" si="82"/>
        <v>12</v>
      </c>
      <c r="E862" s="63"/>
      <c r="G862" s="98" t="s">
        <v>148</v>
      </c>
      <c r="H862" s="98" t="s">
        <v>22</v>
      </c>
      <c r="I862" s="99">
        <f ca="1">INDEX($I$167:$I$218,MATCH($A862,$C$167:$C$218,0))+'Fuel adder inputs and calcs'!Q703</f>
        <v>11.412845229187507</v>
      </c>
      <c r="J862" s="99"/>
      <c r="K862" s="98" t="s">
        <v>23</v>
      </c>
      <c r="L862" s="100">
        <v>1</v>
      </c>
      <c r="M862" s="148">
        <f t="shared" si="84"/>
        <v>44896</v>
      </c>
      <c r="N862" s="147"/>
      <c r="O862" s="98"/>
      <c r="P862" s="94" t="s">
        <v>117</v>
      </c>
      <c r="Q862" s="94"/>
      <c r="R862" s="101" t="str">
        <f t="shared" si="79"/>
        <v>Quarterly Fuel Prices_2021_Update</v>
      </c>
    </row>
    <row r="863" spans="1:18" x14ac:dyDescent="0.6">
      <c r="A863" s="90" t="str">
        <f t="shared" si="85"/>
        <v>2023Q1</v>
      </c>
      <c r="B863" s="90">
        <f t="shared" si="83"/>
        <v>1</v>
      </c>
      <c r="C863" s="90">
        <f t="shared" si="82"/>
        <v>2023</v>
      </c>
      <c r="D863" s="90">
        <f t="shared" si="82"/>
        <v>1</v>
      </c>
      <c r="E863" s="63"/>
      <c r="G863" s="98" t="s">
        <v>148</v>
      </c>
      <c r="H863" s="98" t="s">
        <v>22</v>
      </c>
      <c r="I863" s="99">
        <f ca="1">INDEX($I$167:$I$218,MATCH($A863,$C$167:$C$218,0))+'Fuel adder inputs and calcs'!Q704</f>
        <v>17.369920698488755</v>
      </c>
      <c r="J863" s="99"/>
      <c r="K863" s="98" t="s">
        <v>23</v>
      </c>
      <c r="L863" s="100">
        <v>1</v>
      </c>
      <c r="M863" s="148">
        <f t="shared" si="84"/>
        <v>44927</v>
      </c>
      <c r="N863" s="147"/>
      <c r="O863" s="98"/>
      <c r="P863" s="94" t="s">
        <v>117</v>
      </c>
      <c r="Q863" s="94"/>
      <c r="R863" s="101" t="str">
        <f t="shared" si="79"/>
        <v>Quarterly Fuel Prices_2021_Update</v>
      </c>
    </row>
    <row r="864" spans="1:18" x14ac:dyDescent="0.6">
      <c r="A864" s="90" t="str">
        <f t="shared" si="85"/>
        <v>2023Q1</v>
      </c>
      <c r="B864" s="90">
        <f t="shared" si="83"/>
        <v>1</v>
      </c>
      <c r="C864" s="90">
        <f t="shared" si="82"/>
        <v>2023</v>
      </c>
      <c r="D864" s="90">
        <f t="shared" si="82"/>
        <v>2</v>
      </c>
      <c r="E864" s="63"/>
      <c r="G864" s="98" t="s">
        <v>148</v>
      </c>
      <c r="H864" s="98" t="s">
        <v>22</v>
      </c>
      <c r="I864" s="99">
        <f ca="1">INDEX($I$167:$I$218,MATCH($A864,$C$167:$C$218,0))+'Fuel adder inputs and calcs'!Q705</f>
        <v>17.759530698488756</v>
      </c>
      <c r="J864" s="99"/>
      <c r="K864" s="98" t="s">
        <v>23</v>
      </c>
      <c r="L864" s="100">
        <v>1</v>
      </c>
      <c r="M864" s="148">
        <f t="shared" si="84"/>
        <v>44958</v>
      </c>
      <c r="N864" s="147"/>
      <c r="O864" s="98"/>
      <c r="P864" s="94" t="s">
        <v>117</v>
      </c>
      <c r="Q864" s="94"/>
      <c r="R864" s="101" t="str">
        <f t="shared" si="79"/>
        <v>Quarterly Fuel Prices_2021_Update</v>
      </c>
    </row>
    <row r="865" spans="1:18" x14ac:dyDescent="0.6">
      <c r="A865" s="90" t="str">
        <f t="shared" si="85"/>
        <v>2023Q1</v>
      </c>
      <c r="B865" s="90">
        <f t="shared" si="83"/>
        <v>1</v>
      </c>
      <c r="C865" s="90">
        <f t="shared" si="82"/>
        <v>2023</v>
      </c>
      <c r="D865" s="90">
        <f t="shared" si="82"/>
        <v>3</v>
      </c>
      <c r="E865" s="63"/>
      <c r="G865" s="98" t="s">
        <v>148</v>
      </c>
      <c r="H865" s="98" t="s">
        <v>22</v>
      </c>
      <c r="I865" s="99">
        <f ca="1">INDEX($I$167:$I$218,MATCH($A865,$C$167:$C$218,0))+'Fuel adder inputs and calcs'!Q706</f>
        <v>16.998348198488756</v>
      </c>
      <c r="J865" s="99"/>
      <c r="K865" s="98" t="s">
        <v>23</v>
      </c>
      <c r="L865" s="100">
        <v>1</v>
      </c>
      <c r="M865" s="148">
        <f t="shared" si="84"/>
        <v>44986</v>
      </c>
      <c r="N865" s="147"/>
      <c r="O865" s="98"/>
      <c r="P865" s="94" t="s">
        <v>117</v>
      </c>
      <c r="Q865" s="94"/>
      <c r="R865" s="101" t="str">
        <f t="shared" si="79"/>
        <v>Quarterly Fuel Prices_2021_Update</v>
      </c>
    </row>
    <row r="866" spans="1:18" x14ac:dyDescent="0.6">
      <c r="A866" s="90" t="str">
        <f t="shared" si="85"/>
        <v>2023Q2</v>
      </c>
      <c r="B866" s="90">
        <f t="shared" si="83"/>
        <v>2</v>
      </c>
      <c r="C866" s="90">
        <f t="shared" si="82"/>
        <v>2023</v>
      </c>
      <c r="D866" s="90">
        <f t="shared" si="82"/>
        <v>4</v>
      </c>
      <c r="E866" s="63"/>
      <c r="G866" s="98" t="s">
        <v>148</v>
      </c>
      <c r="H866" s="98" t="s">
        <v>22</v>
      </c>
      <c r="I866" s="99">
        <f ca="1">INDEX($I$167:$I$218,MATCH($A866,$C$167:$C$218,0))+'Fuel adder inputs and calcs'!Q707</f>
        <v>10.029598636327734</v>
      </c>
      <c r="J866" s="99"/>
      <c r="K866" s="98" t="s">
        <v>23</v>
      </c>
      <c r="L866" s="100">
        <v>1</v>
      </c>
      <c r="M866" s="148">
        <f t="shared" si="84"/>
        <v>45017</v>
      </c>
      <c r="N866" s="147"/>
      <c r="O866" s="98"/>
      <c r="P866" s="94" t="s">
        <v>117</v>
      </c>
      <c r="Q866" s="94"/>
      <c r="R866" s="101" t="str">
        <f t="shared" si="79"/>
        <v>Quarterly Fuel Prices_2021_Update</v>
      </c>
    </row>
    <row r="867" spans="1:18" x14ac:dyDescent="0.6">
      <c r="A867" s="90" t="str">
        <f t="shared" si="85"/>
        <v>2023Q2</v>
      </c>
      <c r="B867" s="90">
        <f t="shared" si="83"/>
        <v>2</v>
      </c>
      <c r="C867" s="90">
        <f t="shared" si="82"/>
        <v>2023</v>
      </c>
      <c r="D867" s="90">
        <f t="shared" si="82"/>
        <v>5</v>
      </c>
      <c r="E867" s="63"/>
      <c r="G867" s="98" t="s">
        <v>148</v>
      </c>
      <c r="H867" s="98" t="s">
        <v>22</v>
      </c>
      <c r="I867" s="99">
        <f ca="1">INDEX($I$167:$I$218,MATCH($A867,$C$167:$C$218,0))+'Fuel adder inputs and calcs'!Q708</f>
        <v>9.2431636363277327</v>
      </c>
      <c r="J867" s="99"/>
      <c r="K867" s="98" t="s">
        <v>23</v>
      </c>
      <c r="L867" s="100">
        <v>1</v>
      </c>
      <c r="M867" s="148">
        <f t="shared" si="84"/>
        <v>45047</v>
      </c>
      <c r="N867" s="147"/>
      <c r="O867" s="98"/>
      <c r="P867" s="94" t="s">
        <v>117</v>
      </c>
      <c r="Q867" s="94"/>
      <c r="R867" s="101" t="str">
        <f t="shared" si="79"/>
        <v>Quarterly Fuel Prices_2021_Update</v>
      </c>
    </row>
    <row r="868" spans="1:18" x14ac:dyDescent="0.6">
      <c r="A868" s="90" t="str">
        <f t="shared" si="85"/>
        <v>2023Q2</v>
      </c>
      <c r="B868" s="90">
        <f t="shared" si="83"/>
        <v>2</v>
      </c>
      <c r="C868" s="90">
        <f t="shared" si="82"/>
        <v>2023</v>
      </c>
      <c r="D868" s="90">
        <f t="shared" si="82"/>
        <v>6</v>
      </c>
      <c r="E868" s="63"/>
      <c r="G868" s="98" t="s">
        <v>148</v>
      </c>
      <c r="H868" s="98" t="s">
        <v>22</v>
      </c>
      <c r="I868" s="99">
        <f ca="1">INDEX($I$167:$I$218,MATCH($A868,$C$167:$C$218,0))+'Fuel adder inputs and calcs'!Q709</f>
        <v>9.2431636363277327</v>
      </c>
      <c r="J868" s="99"/>
      <c r="K868" s="98" t="s">
        <v>23</v>
      </c>
      <c r="L868" s="100">
        <v>1</v>
      </c>
      <c r="M868" s="148">
        <f t="shared" si="84"/>
        <v>45078</v>
      </c>
      <c r="N868" s="147"/>
      <c r="O868" s="98"/>
      <c r="P868" s="94" t="s">
        <v>117</v>
      </c>
      <c r="Q868" s="94"/>
      <c r="R868" s="101" t="str">
        <f t="shared" si="79"/>
        <v>Quarterly Fuel Prices_2021_Update</v>
      </c>
    </row>
    <row r="869" spans="1:18" x14ac:dyDescent="0.6">
      <c r="A869" s="90" t="str">
        <f t="shared" si="85"/>
        <v>2023Q3</v>
      </c>
      <c r="B869" s="90">
        <f t="shared" si="83"/>
        <v>3</v>
      </c>
      <c r="C869" s="90">
        <f t="shared" si="82"/>
        <v>2023</v>
      </c>
      <c r="D869" s="90">
        <f t="shared" si="82"/>
        <v>7</v>
      </c>
      <c r="E869" s="63"/>
      <c r="G869" s="98" t="s">
        <v>148</v>
      </c>
      <c r="H869" s="98" t="s">
        <v>22</v>
      </c>
      <c r="I869" s="99">
        <f ca="1">INDEX($I$167:$I$218,MATCH($A869,$C$167:$C$218,0))+'Fuel adder inputs and calcs'!Q710</f>
        <v>8.965824370359643</v>
      </c>
      <c r="J869" s="99"/>
      <c r="K869" s="98" t="s">
        <v>23</v>
      </c>
      <c r="L869" s="100">
        <v>1</v>
      </c>
      <c r="M869" s="148">
        <f t="shared" si="84"/>
        <v>45108</v>
      </c>
      <c r="N869" s="147"/>
      <c r="O869" s="98"/>
      <c r="P869" s="94" t="s">
        <v>117</v>
      </c>
      <c r="Q869" s="94"/>
      <c r="R869" s="101" t="str">
        <f t="shared" si="79"/>
        <v>Quarterly Fuel Prices_2021_Update</v>
      </c>
    </row>
    <row r="870" spans="1:18" x14ac:dyDescent="0.6">
      <c r="A870" s="90" t="str">
        <f t="shared" si="85"/>
        <v>2023Q3</v>
      </c>
      <c r="B870" s="90">
        <f t="shared" si="83"/>
        <v>3</v>
      </c>
      <c r="C870" s="90">
        <f t="shared" si="82"/>
        <v>2023</v>
      </c>
      <c r="D870" s="90">
        <f t="shared" si="82"/>
        <v>8</v>
      </c>
      <c r="E870" s="63"/>
      <c r="G870" s="98" t="s">
        <v>148</v>
      </c>
      <c r="H870" s="98" t="s">
        <v>22</v>
      </c>
      <c r="I870" s="99">
        <f ca="1">INDEX($I$167:$I$218,MATCH($A870,$C$167:$C$218,0))+'Fuel adder inputs and calcs'!Q711</f>
        <v>8.965824370359643</v>
      </c>
      <c r="J870" s="99"/>
      <c r="K870" s="98" t="s">
        <v>23</v>
      </c>
      <c r="L870" s="100">
        <v>1</v>
      </c>
      <c r="M870" s="148">
        <f t="shared" si="84"/>
        <v>45139</v>
      </c>
      <c r="N870" s="147"/>
      <c r="O870" s="98"/>
      <c r="P870" s="94" t="s">
        <v>117</v>
      </c>
      <c r="Q870" s="94"/>
      <c r="R870" s="101" t="str">
        <f t="shared" si="79"/>
        <v>Quarterly Fuel Prices_2021_Update</v>
      </c>
    </row>
    <row r="871" spans="1:18" x14ac:dyDescent="0.6">
      <c r="A871" s="90" t="str">
        <f t="shared" si="85"/>
        <v>2023Q3</v>
      </c>
      <c r="B871" s="90">
        <f t="shared" si="83"/>
        <v>3</v>
      </c>
      <c r="C871" s="90">
        <f t="shared" si="82"/>
        <v>2023</v>
      </c>
      <c r="D871" s="90">
        <f t="shared" si="82"/>
        <v>9</v>
      </c>
      <c r="E871" s="63"/>
      <c r="G871" s="98" t="s">
        <v>148</v>
      </c>
      <c r="H871" s="98" t="s">
        <v>22</v>
      </c>
      <c r="I871" s="99">
        <f ca="1">INDEX($I$167:$I$218,MATCH($A871,$C$167:$C$218,0))+'Fuel adder inputs and calcs'!Q712</f>
        <v>8.965824370359643</v>
      </c>
      <c r="J871" s="99"/>
      <c r="K871" s="98" t="s">
        <v>23</v>
      </c>
      <c r="L871" s="100">
        <v>1</v>
      </c>
      <c r="M871" s="148">
        <f t="shared" si="84"/>
        <v>45170</v>
      </c>
      <c r="N871" s="147"/>
      <c r="O871" s="98"/>
      <c r="P871" s="94" t="s">
        <v>117</v>
      </c>
      <c r="Q871" s="94"/>
      <c r="R871" s="101" t="str">
        <f t="shared" si="79"/>
        <v>Quarterly Fuel Prices_2021_Update</v>
      </c>
    </row>
    <row r="872" spans="1:18" x14ac:dyDescent="0.6">
      <c r="A872" s="90" t="str">
        <f t="shared" si="85"/>
        <v>2023Q4</v>
      </c>
      <c r="B872" s="90">
        <f t="shared" si="83"/>
        <v>4</v>
      </c>
      <c r="C872" s="90">
        <f t="shared" si="82"/>
        <v>2023</v>
      </c>
      <c r="D872" s="90">
        <f t="shared" si="82"/>
        <v>10</v>
      </c>
      <c r="E872" s="63"/>
      <c r="G872" s="98" t="s">
        <v>148</v>
      </c>
      <c r="H872" s="98" t="s">
        <v>22</v>
      </c>
      <c r="I872" s="99">
        <f ca="1">INDEX($I$167:$I$218,MATCH($A872,$C$167:$C$218,0))+'Fuel adder inputs and calcs'!Q713</f>
        <v>10.712990229187508</v>
      </c>
      <c r="J872" s="99"/>
      <c r="K872" s="98" t="s">
        <v>23</v>
      </c>
      <c r="L872" s="100">
        <v>1</v>
      </c>
      <c r="M872" s="148">
        <f t="shared" si="84"/>
        <v>45200</v>
      </c>
      <c r="N872" s="147"/>
      <c r="O872" s="98"/>
      <c r="P872" s="94" t="s">
        <v>117</v>
      </c>
      <c r="Q872" s="94"/>
      <c r="R872" s="101" t="str">
        <f t="shared" si="79"/>
        <v>Quarterly Fuel Prices_2021_Update</v>
      </c>
    </row>
    <row r="873" spans="1:18" x14ac:dyDescent="0.6">
      <c r="A873" s="90" t="str">
        <f t="shared" si="85"/>
        <v>2023Q4</v>
      </c>
      <c r="B873" s="90">
        <f t="shared" si="83"/>
        <v>4</v>
      </c>
      <c r="C873" s="90">
        <f t="shared" si="82"/>
        <v>2023</v>
      </c>
      <c r="D873" s="90">
        <f t="shared" si="82"/>
        <v>11</v>
      </c>
      <c r="E873" s="63"/>
      <c r="G873" s="98" t="s">
        <v>148</v>
      </c>
      <c r="H873" s="98" t="s">
        <v>22</v>
      </c>
      <c r="I873" s="99">
        <f ca="1">INDEX($I$167:$I$218,MATCH($A873,$C$167:$C$218,0))+'Fuel adder inputs and calcs'!Q714</f>
        <v>10.712990229187508</v>
      </c>
      <c r="J873" s="99"/>
      <c r="K873" s="98" t="s">
        <v>23</v>
      </c>
      <c r="L873" s="100">
        <v>1</v>
      </c>
      <c r="M873" s="148">
        <f t="shared" si="84"/>
        <v>45231</v>
      </c>
      <c r="N873" s="147"/>
      <c r="O873" s="98"/>
      <c r="P873" s="94" t="s">
        <v>117</v>
      </c>
      <c r="Q873" s="94"/>
      <c r="R873" s="101" t="str">
        <f t="shared" si="79"/>
        <v>Quarterly Fuel Prices_2021_Update</v>
      </c>
    </row>
    <row r="874" spans="1:18" x14ac:dyDescent="0.6">
      <c r="A874" s="90" t="str">
        <f t="shared" si="85"/>
        <v>2023Q4</v>
      </c>
      <c r="B874" s="90">
        <f t="shared" si="83"/>
        <v>4</v>
      </c>
      <c r="C874" s="90">
        <f t="shared" si="82"/>
        <v>2023</v>
      </c>
      <c r="D874" s="90">
        <f t="shared" si="82"/>
        <v>12</v>
      </c>
      <c r="E874" s="63"/>
      <c r="G874" s="98" t="s">
        <v>148</v>
      </c>
      <c r="H874" s="98" t="s">
        <v>22</v>
      </c>
      <c r="I874" s="99">
        <f ca="1">INDEX($I$167:$I$218,MATCH($A874,$C$167:$C$218,0))+'Fuel adder inputs and calcs'!Q715</f>
        <v>11.355125229187507</v>
      </c>
      <c r="J874" s="99"/>
      <c r="K874" s="98" t="s">
        <v>23</v>
      </c>
      <c r="L874" s="100">
        <v>1</v>
      </c>
      <c r="M874" s="148">
        <f t="shared" si="84"/>
        <v>45261</v>
      </c>
      <c r="N874" s="147"/>
      <c r="O874" s="98"/>
      <c r="P874" s="94" t="s">
        <v>117</v>
      </c>
      <c r="Q874" s="94"/>
      <c r="R874" s="101" t="str">
        <f t="shared" si="79"/>
        <v>Quarterly Fuel Prices_2021_Update</v>
      </c>
    </row>
    <row r="875" spans="1:18" x14ac:dyDescent="0.6">
      <c r="A875" s="90" t="str">
        <f t="shared" si="85"/>
        <v>2024Q1</v>
      </c>
      <c r="B875" s="90">
        <f t="shared" si="83"/>
        <v>1</v>
      </c>
      <c r="C875" s="90">
        <f t="shared" ref="C875:D894" si="86">C719</f>
        <v>2024</v>
      </c>
      <c r="D875" s="90">
        <f t="shared" si="86"/>
        <v>1</v>
      </c>
      <c r="E875" s="63"/>
      <c r="G875" s="98" t="s">
        <v>148</v>
      </c>
      <c r="H875" s="98" t="s">
        <v>22</v>
      </c>
      <c r="I875" s="99">
        <f ca="1">INDEX($I$167:$I$218,MATCH($A875,$C$167:$C$218,0))+'Fuel adder inputs and calcs'!Q716</f>
        <v>17.272518198488758</v>
      </c>
      <c r="J875" s="99"/>
      <c r="K875" s="98" t="s">
        <v>23</v>
      </c>
      <c r="L875" s="100">
        <v>1</v>
      </c>
      <c r="M875" s="148">
        <f t="shared" si="84"/>
        <v>45292</v>
      </c>
      <c r="N875" s="147"/>
      <c r="O875" s="98"/>
      <c r="P875" s="94" t="s">
        <v>117</v>
      </c>
      <c r="Q875" s="94"/>
      <c r="R875" s="101" t="str">
        <f t="shared" si="79"/>
        <v>Quarterly Fuel Prices_2021_Update</v>
      </c>
    </row>
    <row r="876" spans="1:18" x14ac:dyDescent="0.6">
      <c r="A876" s="90" t="str">
        <f t="shared" si="85"/>
        <v>2024Q1</v>
      </c>
      <c r="B876" s="90">
        <f t="shared" si="83"/>
        <v>1</v>
      </c>
      <c r="C876" s="90">
        <f t="shared" si="86"/>
        <v>2024</v>
      </c>
      <c r="D876" s="90">
        <f t="shared" si="86"/>
        <v>2</v>
      </c>
      <c r="E876" s="63"/>
      <c r="G876" s="98" t="s">
        <v>148</v>
      </c>
      <c r="H876" s="98" t="s">
        <v>22</v>
      </c>
      <c r="I876" s="99">
        <f ca="1">INDEX($I$167:$I$218,MATCH($A876,$C$167:$C$218,0))+'Fuel adder inputs and calcs'!Q717</f>
        <v>17.644090698488757</v>
      </c>
      <c r="J876" s="99"/>
      <c r="K876" s="98" t="s">
        <v>23</v>
      </c>
      <c r="L876" s="100">
        <v>1</v>
      </c>
      <c r="M876" s="148">
        <f t="shared" si="84"/>
        <v>45323</v>
      </c>
      <c r="N876" s="147"/>
      <c r="O876" s="98"/>
      <c r="P876" s="94" t="s">
        <v>117</v>
      </c>
      <c r="Q876" s="94"/>
      <c r="R876" s="101" t="str">
        <f t="shared" si="79"/>
        <v>Quarterly Fuel Prices_2021_Update</v>
      </c>
    </row>
    <row r="877" spans="1:18" x14ac:dyDescent="0.6">
      <c r="A877" s="90" t="str">
        <f t="shared" si="85"/>
        <v>2024Q1</v>
      </c>
      <c r="B877" s="90">
        <f t="shared" si="83"/>
        <v>1</v>
      </c>
      <c r="C877" s="90">
        <f t="shared" si="86"/>
        <v>2024</v>
      </c>
      <c r="D877" s="90">
        <f t="shared" si="86"/>
        <v>3</v>
      </c>
      <c r="E877" s="63"/>
      <c r="G877" s="98" t="s">
        <v>148</v>
      </c>
      <c r="H877" s="98" t="s">
        <v>22</v>
      </c>
      <c r="I877" s="99">
        <f ca="1">INDEX($I$167:$I$218,MATCH($A877,$C$167:$C$218,0))+'Fuel adder inputs and calcs'!Q718</f>
        <v>16.911768198488758</v>
      </c>
      <c r="J877" s="99"/>
      <c r="K877" s="98" t="s">
        <v>23</v>
      </c>
      <c r="L877" s="100">
        <v>1</v>
      </c>
      <c r="M877" s="148">
        <f t="shared" si="84"/>
        <v>45352</v>
      </c>
      <c r="N877" s="147"/>
      <c r="O877" s="98"/>
      <c r="P877" s="94" t="s">
        <v>117</v>
      </c>
      <c r="Q877" s="94"/>
      <c r="R877" s="101" t="str">
        <f t="shared" si="79"/>
        <v>Quarterly Fuel Prices_2021_Update</v>
      </c>
    </row>
    <row r="878" spans="1:18" x14ac:dyDescent="0.6">
      <c r="A878" s="90" t="str">
        <f t="shared" si="85"/>
        <v>2024Q2</v>
      </c>
      <c r="B878" s="90">
        <f t="shared" si="83"/>
        <v>2</v>
      </c>
      <c r="C878" s="90">
        <f t="shared" si="86"/>
        <v>2024</v>
      </c>
      <c r="D878" s="90">
        <f t="shared" si="86"/>
        <v>4</v>
      </c>
      <c r="E878" s="63"/>
      <c r="G878" s="98" t="s">
        <v>148</v>
      </c>
      <c r="H878" s="98" t="s">
        <v>22</v>
      </c>
      <c r="I878" s="99">
        <f ca="1">INDEX($I$167:$I$218,MATCH($A878,$C$167:$C$218,0))+'Fuel adder inputs and calcs'!Q719</f>
        <v>10.000738636327734</v>
      </c>
      <c r="J878" s="99"/>
      <c r="K878" s="98" t="s">
        <v>23</v>
      </c>
      <c r="L878" s="100">
        <v>1</v>
      </c>
      <c r="M878" s="148">
        <f t="shared" si="84"/>
        <v>45383</v>
      </c>
      <c r="N878" s="147"/>
      <c r="O878" s="98"/>
      <c r="P878" s="94" t="s">
        <v>117</v>
      </c>
      <c r="Q878" s="94"/>
      <c r="R878" s="101" t="str">
        <f t="shared" si="79"/>
        <v>Quarterly Fuel Prices_2021_Update</v>
      </c>
    </row>
    <row r="879" spans="1:18" x14ac:dyDescent="0.6">
      <c r="A879" s="90" t="str">
        <f t="shared" si="85"/>
        <v>2024Q2</v>
      </c>
      <c r="B879" s="90">
        <f t="shared" si="83"/>
        <v>2</v>
      </c>
      <c r="C879" s="90">
        <f t="shared" si="86"/>
        <v>2024</v>
      </c>
      <c r="D879" s="90">
        <f t="shared" si="86"/>
        <v>5</v>
      </c>
      <c r="E879" s="63"/>
      <c r="G879" s="98" t="s">
        <v>148</v>
      </c>
      <c r="H879" s="98" t="s">
        <v>22</v>
      </c>
      <c r="I879" s="99">
        <f ca="1">INDEX($I$167:$I$218,MATCH($A879,$C$167:$C$218,0))+'Fuel adder inputs and calcs'!Q720</f>
        <v>9.2395561363277334</v>
      </c>
      <c r="J879" s="99"/>
      <c r="K879" s="98" t="s">
        <v>23</v>
      </c>
      <c r="L879" s="100">
        <v>1</v>
      </c>
      <c r="M879" s="148">
        <f t="shared" si="84"/>
        <v>45413</v>
      </c>
      <c r="N879" s="147"/>
      <c r="O879" s="98"/>
      <c r="P879" s="94" t="s">
        <v>117</v>
      </c>
      <c r="Q879" s="94"/>
      <c r="R879" s="101" t="str">
        <f t="shared" si="79"/>
        <v>Quarterly Fuel Prices_2021_Update</v>
      </c>
    </row>
    <row r="880" spans="1:18" x14ac:dyDescent="0.6">
      <c r="A880" s="90" t="str">
        <f t="shared" si="85"/>
        <v>2024Q2</v>
      </c>
      <c r="B880" s="90">
        <f t="shared" si="83"/>
        <v>2</v>
      </c>
      <c r="C880" s="90">
        <f t="shared" si="86"/>
        <v>2024</v>
      </c>
      <c r="D880" s="90">
        <f t="shared" si="86"/>
        <v>6</v>
      </c>
      <c r="E880" s="63"/>
      <c r="G880" s="98" t="s">
        <v>148</v>
      </c>
      <c r="H880" s="98" t="s">
        <v>22</v>
      </c>
      <c r="I880" s="99">
        <f ca="1">INDEX($I$167:$I$218,MATCH($A880,$C$167:$C$218,0))+'Fuel adder inputs and calcs'!Q721</f>
        <v>9.2395561363277334</v>
      </c>
      <c r="J880" s="99"/>
      <c r="K880" s="98" t="s">
        <v>23</v>
      </c>
      <c r="L880" s="100">
        <v>1</v>
      </c>
      <c r="M880" s="148">
        <f t="shared" si="84"/>
        <v>45444</v>
      </c>
      <c r="N880" s="147"/>
      <c r="O880" s="98"/>
      <c r="P880" s="94" t="s">
        <v>117</v>
      </c>
      <c r="Q880" s="94"/>
      <c r="R880" s="101" t="str">
        <f t="shared" si="79"/>
        <v>Quarterly Fuel Prices_2021_Update</v>
      </c>
    </row>
    <row r="881" spans="1:18" x14ac:dyDescent="0.6">
      <c r="A881" s="90" t="str">
        <f t="shared" si="85"/>
        <v>2024Q3</v>
      </c>
      <c r="B881" s="90">
        <f t="shared" si="83"/>
        <v>3</v>
      </c>
      <c r="C881" s="90">
        <f t="shared" si="86"/>
        <v>2024</v>
      </c>
      <c r="D881" s="90">
        <f t="shared" si="86"/>
        <v>7</v>
      </c>
      <c r="E881" s="63"/>
      <c r="G881" s="98" t="s">
        <v>148</v>
      </c>
      <c r="H881" s="98" t="s">
        <v>22</v>
      </c>
      <c r="I881" s="99">
        <f ca="1">INDEX($I$167:$I$218,MATCH($A881,$C$167:$C$218,0))+'Fuel adder inputs and calcs'!Q722</f>
        <v>8.9622168703596437</v>
      </c>
      <c r="J881" s="99"/>
      <c r="K881" s="98" t="s">
        <v>23</v>
      </c>
      <c r="L881" s="100">
        <v>1</v>
      </c>
      <c r="M881" s="148">
        <f t="shared" si="84"/>
        <v>45474</v>
      </c>
      <c r="N881" s="147"/>
      <c r="O881" s="98"/>
      <c r="P881" s="94" t="s">
        <v>117</v>
      </c>
      <c r="Q881" s="94"/>
      <c r="R881" s="101" t="str">
        <f t="shared" si="79"/>
        <v>Quarterly Fuel Prices_2021_Update</v>
      </c>
    </row>
    <row r="882" spans="1:18" x14ac:dyDescent="0.6">
      <c r="A882" s="90" t="str">
        <f t="shared" si="85"/>
        <v>2024Q3</v>
      </c>
      <c r="B882" s="90">
        <f t="shared" si="83"/>
        <v>3</v>
      </c>
      <c r="C882" s="90">
        <f t="shared" si="86"/>
        <v>2024</v>
      </c>
      <c r="D882" s="90">
        <f t="shared" si="86"/>
        <v>8</v>
      </c>
      <c r="E882" s="63"/>
      <c r="G882" s="98" t="s">
        <v>148</v>
      </c>
      <c r="H882" s="98" t="s">
        <v>22</v>
      </c>
      <c r="I882" s="99">
        <f ca="1">INDEX($I$167:$I$218,MATCH($A882,$C$167:$C$218,0))+'Fuel adder inputs and calcs'!Q723</f>
        <v>8.9622168703596437</v>
      </c>
      <c r="J882" s="99"/>
      <c r="K882" s="98" t="s">
        <v>23</v>
      </c>
      <c r="L882" s="100">
        <v>1</v>
      </c>
      <c r="M882" s="148">
        <f t="shared" si="84"/>
        <v>45505</v>
      </c>
      <c r="N882" s="147"/>
      <c r="O882" s="98"/>
      <c r="P882" s="94" t="s">
        <v>117</v>
      </c>
      <c r="Q882" s="94"/>
      <c r="R882" s="101" t="str">
        <f t="shared" si="79"/>
        <v>Quarterly Fuel Prices_2021_Update</v>
      </c>
    </row>
    <row r="883" spans="1:18" x14ac:dyDescent="0.6">
      <c r="A883" s="90" t="str">
        <f t="shared" si="85"/>
        <v>2024Q3</v>
      </c>
      <c r="B883" s="90">
        <f t="shared" si="83"/>
        <v>3</v>
      </c>
      <c r="C883" s="90">
        <f t="shared" si="86"/>
        <v>2024</v>
      </c>
      <c r="D883" s="90">
        <f t="shared" si="86"/>
        <v>9</v>
      </c>
      <c r="E883" s="63"/>
      <c r="G883" s="98" t="s">
        <v>148</v>
      </c>
      <c r="H883" s="98" t="s">
        <v>22</v>
      </c>
      <c r="I883" s="99">
        <f ca="1">INDEX($I$167:$I$218,MATCH($A883,$C$167:$C$218,0))+'Fuel adder inputs and calcs'!Q724</f>
        <v>8.9622168703596437</v>
      </c>
      <c r="J883" s="99"/>
      <c r="K883" s="98" t="s">
        <v>23</v>
      </c>
      <c r="L883" s="100">
        <v>1</v>
      </c>
      <c r="M883" s="148">
        <f t="shared" si="84"/>
        <v>45536</v>
      </c>
      <c r="N883" s="147"/>
      <c r="O883" s="98"/>
      <c r="P883" s="94" t="s">
        <v>117</v>
      </c>
      <c r="Q883" s="94"/>
      <c r="R883" s="101" t="str">
        <f t="shared" si="79"/>
        <v>Quarterly Fuel Prices_2021_Update</v>
      </c>
    </row>
    <row r="884" spans="1:18" x14ac:dyDescent="0.6">
      <c r="A884" s="90" t="str">
        <f t="shared" si="85"/>
        <v>2024Q4</v>
      </c>
      <c r="B884" s="90">
        <f t="shared" si="83"/>
        <v>4</v>
      </c>
      <c r="C884" s="90">
        <f t="shared" si="86"/>
        <v>2024</v>
      </c>
      <c r="D884" s="90">
        <f t="shared" si="86"/>
        <v>10</v>
      </c>
      <c r="E884" s="63"/>
      <c r="G884" s="98" t="s">
        <v>148</v>
      </c>
      <c r="H884" s="98" t="s">
        <v>22</v>
      </c>
      <c r="I884" s="99">
        <f ca="1">INDEX($I$167:$I$218,MATCH($A884,$C$167:$C$218,0))+'Fuel adder inputs and calcs'!Q725</f>
        <v>10.720205229187506</v>
      </c>
      <c r="J884" s="99"/>
      <c r="K884" s="98" t="s">
        <v>23</v>
      </c>
      <c r="L884" s="100">
        <v>1</v>
      </c>
      <c r="M884" s="148">
        <f t="shared" si="84"/>
        <v>45566</v>
      </c>
      <c r="N884" s="147"/>
      <c r="O884" s="98"/>
      <c r="P884" s="94" t="s">
        <v>117</v>
      </c>
      <c r="Q884" s="94"/>
      <c r="R884" s="101" t="str">
        <f t="shared" si="79"/>
        <v>Quarterly Fuel Prices_2021_Update</v>
      </c>
    </row>
    <row r="885" spans="1:18" x14ac:dyDescent="0.6">
      <c r="A885" s="90" t="str">
        <f t="shared" si="85"/>
        <v>2024Q4</v>
      </c>
      <c r="B885" s="90">
        <f t="shared" si="83"/>
        <v>4</v>
      </c>
      <c r="C885" s="90">
        <f t="shared" si="86"/>
        <v>2024</v>
      </c>
      <c r="D885" s="90">
        <f t="shared" si="86"/>
        <v>11</v>
      </c>
      <c r="E885" s="63"/>
      <c r="G885" s="98" t="s">
        <v>148</v>
      </c>
      <c r="H885" s="98" t="s">
        <v>22</v>
      </c>
      <c r="I885" s="99">
        <f ca="1">INDEX($I$167:$I$218,MATCH($A885,$C$167:$C$218,0))+'Fuel adder inputs and calcs'!Q726</f>
        <v>10.720205229187506</v>
      </c>
      <c r="J885" s="99"/>
      <c r="K885" s="98" t="s">
        <v>23</v>
      </c>
      <c r="L885" s="100">
        <v>1</v>
      </c>
      <c r="M885" s="148">
        <f t="shared" si="84"/>
        <v>45597</v>
      </c>
      <c r="N885" s="147"/>
      <c r="O885" s="98"/>
      <c r="P885" s="94" t="s">
        <v>117</v>
      </c>
      <c r="Q885" s="94"/>
      <c r="R885" s="101" t="str">
        <f t="shared" si="79"/>
        <v>Quarterly Fuel Prices_2021_Update</v>
      </c>
    </row>
    <row r="886" spans="1:18" x14ac:dyDescent="0.6">
      <c r="A886" s="90" t="str">
        <f t="shared" si="85"/>
        <v>2024Q4</v>
      </c>
      <c r="B886" s="90">
        <f t="shared" si="83"/>
        <v>4</v>
      </c>
      <c r="C886" s="90">
        <f t="shared" si="86"/>
        <v>2024</v>
      </c>
      <c r="D886" s="90">
        <f t="shared" si="86"/>
        <v>12</v>
      </c>
      <c r="E886" s="63"/>
      <c r="G886" s="98" t="s">
        <v>148</v>
      </c>
      <c r="H886" s="98" t="s">
        <v>22</v>
      </c>
      <c r="I886" s="99">
        <f ca="1">INDEX($I$167:$I$218,MATCH($A886,$C$167:$C$218,0))+'Fuel adder inputs and calcs'!Q727</f>
        <v>11.373162729187507</v>
      </c>
      <c r="J886" s="99"/>
      <c r="K886" s="98" t="s">
        <v>23</v>
      </c>
      <c r="L886" s="100">
        <v>1</v>
      </c>
      <c r="M886" s="148">
        <f t="shared" si="84"/>
        <v>45627</v>
      </c>
      <c r="N886" s="147"/>
      <c r="O886" s="98"/>
      <c r="P886" s="94" t="s">
        <v>117</v>
      </c>
      <c r="Q886" s="94"/>
      <c r="R886" s="101" t="str">
        <f t="shared" si="79"/>
        <v>Quarterly Fuel Prices_2021_Update</v>
      </c>
    </row>
    <row r="887" spans="1:18" x14ac:dyDescent="0.6">
      <c r="A887" s="90" t="str">
        <f t="shared" si="85"/>
        <v>2025Q1</v>
      </c>
      <c r="B887" s="90">
        <f t="shared" si="83"/>
        <v>1</v>
      </c>
      <c r="C887" s="90">
        <f t="shared" si="86"/>
        <v>2025</v>
      </c>
      <c r="D887" s="90">
        <f t="shared" si="86"/>
        <v>1</v>
      </c>
      <c r="E887" s="63"/>
      <c r="G887" s="98" t="s">
        <v>148</v>
      </c>
      <c r="H887" s="98" t="s">
        <v>22</v>
      </c>
      <c r="I887" s="99">
        <f ca="1">INDEX($I$167:$I$218,MATCH($A887,$C$167:$C$218,0))+'Fuel adder inputs and calcs'!Q728</f>
        <v>17.301378198488756</v>
      </c>
      <c r="J887" s="99"/>
      <c r="K887" s="98" t="s">
        <v>23</v>
      </c>
      <c r="L887" s="100">
        <v>1</v>
      </c>
      <c r="M887" s="148">
        <f t="shared" si="84"/>
        <v>45658</v>
      </c>
      <c r="N887" s="147"/>
      <c r="O887" s="98"/>
      <c r="P887" s="94" t="s">
        <v>117</v>
      </c>
      <c r="Q887" s="94"/>
      <c r="R887" s="101" t="str">
        <f t="shared" si="79"/>
        <v>Quarterly Fuel Prices_2021_Update</v>
      </c>
    </row>
    <row r="888" spans="1:18" x14ac:dyDescent="0.6">
      <c r="A888" s="90" t="str">
        <f t="shared" si="85"/>
        <v>2025Q1</v>
      </c>
      <c r="B888" s="90">
        <f t="shared" si="83"/>
        <v>1</v>
      </c>
      <c r="C888" s="90">
        <f t="shared" si="86"/>
        <v>2025</v>
      </c>
      <c r="D888" s="90">
        <f t="shared" si="86"/>
        <v>2</v>
      </c>
      <c r="E888" s="63"/>
      <c r="G888" s="98" t="s">
        <v>148</v>
      </c>
      <c r="H888" s="98" t="s">
        <v>22</v>
      </c>
      <c r="I888" s="99">
        <f ca="1">INDEX($I$167:$I$218,MATCH($A888,$C$167:$C$218,0))+'Fuel adder inputs and calcs'!Q729</f>
        <v>17.680165698488757</v>
      </c>
      <c r="J888" s="99"/>
      <c r="K888" s="98" t="s">
        <v>23</v>
      </c>
      <c r="L888" s="100">
        <v>1</v>
      </c>
      <c r="M888" s="148">
        <f t="shared" si="84"/>
        <v>45689</v>
      </c>
      <c r="N888" s="147"/>
      <c r="O888" s="98"/>
      <c r="P888" s="94" t="s">
        <v>117</v>
      </c>
      <c r="Q888" s="94"/>
      <c r="R888" s="101" t="str">
        <f t="shared" si="79"/>
        <v>Quarterly Fuel Prices_2021_Update</v>
      </c>
    </row>
    <row r="889" spans="1:18" x14ac:dyDescent="0.6">
      <c r="A889" s="90" t="str">
        <f t="shared" si="85"/>
        <v>2025Q1</v>
      </c>
      <c r="B889" s="90">
        <f t="shared" si="83"/>
        <v>1</v>
      </c>
      <c r="C889" s="90">
        <f t="shared" si="86"/>
        <v>2025</v>
      </c>
      <c r="D889" s="90">
        <f t="shared" si="86"/>
        <v>3</v>
      </c>
      <c r="E889" s="63"/>
      <c r="G889" s="98" t="s">
        <v>148</v>
      </c>
      <c r="H889" s="98" t="s">
        <v>22</v>
      </c>
      <c r="I889" s="99">
        <f ca="1">INDEX($I$167:$I$218,MATCH($A889,$C$167:$C$218,0))+'Fuel adder inputs and calcs'!Q730</f>
        <v>16.937020698488755</v>
      </c>
      <c r="J889" s="99"/>
      <c r="K889" s="98" t="s">
        <v>23</v>
      </c>
      <c r="L889" s="100">
        <v>1</v>
      </c>
      <c r="M889" s="148">
        <f t="shared" si="84"/>
        <v>45717</v>
      </c>
      <c r="N889" s="147"/>
      <c r="O889" s="98"/>
      <c r="P889" s="94" t="s">
        <v>117</v>
      </c>
      <c r="Q889" s="94"/>
      <c r="R889" s="101" t="str">
        <f t="shared" si="79"/>
        <v>Quarterly Fuel Prices_2021_Update</v>
      </c>
    </row>
    <row r="890" spans="1:18" x14ac:dyDescent="0.6">
      <c r="A890" s="90" t="str">
        <f t="shared" si="85"/>
        <v>2025Q2</v>
      </c>
      <c r="B890" s="90">
        <f t="shared" si="83"/>
        <v>2</v>
      </c>
      <c r="C890" s="90">
        <f t="shared" si="86"/>
        <v>2025</v>
      </c>
      <c r="D890" s="90">
        <f t="shared" si="86"/>
        <v>4</v>
      </c>
      <c r="E890" s="63"/>
      <c r="G890" s="98" t="s">
        <v>148</v>
      </c>
      <c r="H890" s="98" t="s">
        <v>22</v>
      </c>
      <c r="I890" s="99">
        <f ca="1">INDEX($I$167:$I$218,MATCH($A890,$C$167:$C$218,0))+'Fuel adder inputs and calcs'!Q731</f>
        <v>10.007953636327734</v>
      </c>
      <c r="J890" s="99"/>
      <c r="K890" s="98" t="s">
        <v>23</v>
      </c>
      <c r="L890" s="100">
        <v>1</v>
      </c>
      <c r="M890" s="148">
        <f t="shared" si="84"/>
        <v>45748</v>
      </c>
      <c r="N890" s="147"/>
      <c r="O890" s="98"/>
      <c r="P890" s="94" t="s">
        <v>117</v>
      </c>
      <c r="Q890" s="94"/>
      <c r="R890" s="101" t="str">
        <f t="shared" si="79"/>
        <v>Quarterly Fuel Prices_2021_Update</v>
      </c>
    </row>
    <row r="891" spans="1:18" x14ac:dyDescent="0.6">
      <c r="A891" s="90" t="str">
        <f t="shared" si="85"/>
        <v>2025Q2</v>
      </c>
      <c r="B891" s="90">
        <f t="shared" si="83"/>
        <v>2</v>
      </c>
      <c r="C891" s="90">
        <f t="shared" si="86"/>
        <v>2025</v>
      </c>
      <c r="D891" s="90">
        <f t="shared" si="86"/>
        <v>5</v>
      </c>
      <c r="E891" s="63"/>
      <c r="G891" s="98" t="s">
        <v>148</v>
      </c>
      <c r="H891" s="98" t="s">
        <v>22</v>
      </c>
      <c r="I891" s="99">
        <f ca="1">INDEX($I$167:$I$218,MATCH($A891,$C$167:$C$218,0))+'Fuel adder inputs and calcs'!Q732</f>
        <v>9.2395561363277334</v>
      </c>
      <c r="J891" s="99"/>
      <c r="K891" s="98" t="s">
        <v>23</v>
      </c>
      <c r="L891" s="100">
        <v>1</v>
      </c>
      <c r="M891" s="148">
        <f t="shared" si="84"/>
        <v>45778</v>
      </c>
      <c r="N891" s="147"/>
      <c r="O891" s="98"/>
      <c r="P891" s="94" t="s">
        <v>117</v>
      </c>
      <c r="Q891" s="94"/>
      <c r="R891" s="101" t="str">
        <f t="shared" si="79"/>
        <v>Quarterly Fuel Prices_2021_Update</v>
      </c>
    </row>
    <row r="892" spans="1:18" x14ac:dyDescent="0.6">
      <c r="A892" s="90" t="str">
        <f t="shared" si="85"/>
        <v>2025Q2</v>
      </c>
      <c r="B892" s="90">
        <f t="shared" si="83"/>
        <v>2</v>
      </c>
      <c r="C892" s="90">
        <f t="shared" si="86"/>
        <v>2025</v>
      </c>
      <c r="D892" s="90">
        <f t="shared" si="86"/>
        <v>6</v>
      </c>
      <c r="E892" s="63"/>
      <c r="G892" s="98" t="s">
        <v>148</v>
      </c>
      <c r="H892" s="98" t="s">
        <v>22</v>
      </c>
      <c r="I892" s="99">
        <f ca="1">INDEX($I$167:$I$218,MATCH($A892,$C$167:$C$218,0))+'Fuel adder inputs and calcs'!Q733</f>
        <v>9.2395561363277334</v>
      </c>
      <c r="J892" s="99"/>
      <c r="K892" s="98" t="s">
        <v>23</v>
      </c>
      <c r="L892" s="100">
        <v>1</v>
      </c>
      <c r="M892" s="148">
        <f t="shared" si="84"/>
        <v>45809</v>
      </c>
      <c r="N892" s="147"/>
      <c r="O892" s="98"/>
      <c r="P892" s="94" t="s">
        <v>117</v>
      </c>
      <c r="Q892" s="94"/>
      <c r="R892" s="101" t="str">
        <f t="shared" si="79"/>
        <v>Quarterly Fuel Prices_2021_Update</v>
      </c>
    </row>
    <row r="893" spans="1:18" x14ac:dyDescent="0.6">
      <c r="A893" s="90" t="str">
        <f t="shared" si="85"/>
        <v>2025Q3</v>
      </c>
      <c r="B893" s="90">
        <f t="shared" si="83"/>
        <v>3</v>
      </c>
      <c r="C893" s="90">
        <f t="shared" si="86"/>
        <v>2025</v>
      </c>
      <c r="D893" s="90">
        <f t="shared" si="86"/>
        <v>7</v>
      </c>
      <c r="E893" s="63"/>
      <c r="G893" s="98" t="s">
        <v>148</v>
      </c>
      <c r="H893" s="98" t="s">
        <v>22</v>
      </c>
      <c r="I893" s="99">
        <f ca="1">INDEX($I$167:$I$218,MATCH($A893,$C$167:$C$218,0))+'Fuel adder inputs and calcs'!Q734</f>
        <v>8.9622168703596437</v>
      </c>
      <c r="J893" s="99"/>
      <c r="K893" s="98" t="s">
        <v>23</v>
      </c>
      <c r="L893" s="100">
        <v>1</v>
      </c>
      <c r="M893" s="148">
        <f t="shared" si="84"/>
        <v>45839</v>
      </c>
      <c r="N893" s="147"/>
      <c r="O893" s="98"/>
      <c r="P893" s="94" t="s">
        <v>117</v>
      </c>
      <c r="Q893" s="94"/>
      <c r="R893" s="101" t="str">
        <f t="shared" si="79"/>
        <v>Quarterly Fuel Prices_2021_Update</v>
      </c>
    </row>
    <row r="894" spans="1:18" x14ac:dyDescent="0.6">
      <c r="A894" s="90" t="str">
        <f t="shared" si="85"/>
        <v>2025Q3</v>
      </c>
      <c r="B894" s="90">
        <f t="shared" si="83"/>
        <v>3</v>
      </c>
      <c r="C894" s="90">
        <f t="shared" si="86"/>
        <v>2025</v>
      </c>
      <c r="D894" s="90">
        <f t="shared" si="86"/>
        <v>8</v>
      </c>
      <c r="E894" s="63"/>
      <c r="G894" s="98" t="s">
        <v>148</v>
      </c>
      <c r="H894" s="98" t="s">
        <v>22</v>
      </c>
      <c r="I894" s="99">
        <f ca="1">INDEX($I$167:$I$218,MATCH($A894,$C$167:$C$218,0))+'Fuel adder inputs and calcs'!Q735</f>
        <v>8.9622168703596437</v>
      </c>
      <c r="J894" s="99"/>
      <c r="K894" s="98" t="s">
        <v>23</v>
      </c>
      <c r="L894" s="100">
        <v>1</v>
      </c>
      <c r="M894" s="148">
        <f t="shared" si="84"/>
        <v>45870</v>
      </c>
      <c r="N894" s="147"/>
      <c r="O894" s="98"/>
      <c r="P894" s="94" t="s">
        <v>117</v>
      </c>
      <c r="Q894" s="94"/>
      <c r="R894" s="101" t="str">
        <f t="shared" si="79"/>
        <v>Quarterly Fuel Prices_2021_Update</v>
      </c>
    </row>
    <row r="895" spans="1:18" x14ac:dyDescent="0.6">
      <c r="A895" s="90" t="str">
        <f t="shared" si="85"/>
        <v>2025Q3</v>
      </c>
      <c r="B895" s="90">
        <f t="shared" si="83"/>
        <v>3</v>
      </c>
      <c r="C895" s="90">
        <f t="shared" ref="C895:D914" si="87">C739</f>
        <v>2025</v>
      </c>
      <c r="D895" s="90">
        <f t="shared" si="87"/>
        <v>9</v>
      </c>
      <c r="E895" s="63"/>
      <c r="G895" s="98" t="s">
        <v>148</v>
      </c>
      <c r="H895" s="98" t="s">
        <v>22</v>
      </c>
      <c r="I895" s="99">
        <f ca="1">INDEX($I$167:$I$218,MATCH($A895,$C$167:$C$218,0))+'Fuel adder inputs and calcs'!Q736</f>
        <v>8.9622168703596437</v>
      </c>
      <c r="J895" s="99"/>
      <c r="K895" s="98" t="s">
        <v>23</v>
      </c>
      <c r="L895" s="100">
        <v>1</v>
      </c>
      <c r="M895" s="148">
        <f t="shared" si="84"/>
        <v>45901</v>
      </c>
      <c r="N895" s="147"/>
      <c r="O895" s="98"/>
      <c r="P895" s="94" t="s">
        <v>117</v>
      </c>
      <c r="Q895" s="94"/>
      <c r="R895" s="101" t="str">
        <f t="shared" si="79"/>
        <v>Quarterly Fuel Prices_2021_Update</v>
      </c>
    </row>
    <row r="896" spans="1:18" x14ac:dyDescent="0.6">
      <c r="A896" s="90" t="str">
        <f t="shared" si="85"/>
        <v>2025Q4</v>
      </c>
      <c r="B896" s="90">
        <f t="shared" si="83"/>
        <v>4</v>
      </c>
      <c r="C896" s="90">
        <f t="shared" si="87"/>
        <v>2025</v>
      </c>
      <c r="D896" s="90">
        <f t="shared" si="87"/>
        <v>10</v>
      </c>
      <c r="E896" s="63"/>
      <c r="G896" s="98" t="s">
        <v>148</v>
      </c>
      <c r="H896" s="98" t="s">
        <v>22</v>
      </c>
      <c r="I896" s="99">
        <f ca="1">INDEX($I$167:$I$218,MATCH($A896,$C$167:$C$218,0))+'Fuel adder inputs and calcs'!Q737</f>
        <v>10.723812729187507</v>
      </c>
      <c r="J896" s="99"/>
      <c r="K896" s="98" t="s">
        <v>23</v>
      </c>
      <c r="L896" s="100">
        <v>1</v>
      </c>
      <c r="M896" s="148">
        <f t="shared" si="84"/>
        <v>45931</v>
      </c>
      <c r="N896" s="147"/>
      <c r="O896" s="98"/>
      <c r="P896" s="94" t="s">
        <v>117</v>
      </c>
      <c r="Q896" s="94"/>
      <c r="R896" s="101" t="str">
        <f t="shared" si="79"/>
        <v>Quarterly Fuel Prices_2021_Update</v>
      </c>
    </row>
    <row r="897" spans="1:18" x14ac:dyDescent="0.6">
      <c r="A897" s="90" t="str">
        <f t="shared" si="85"/>
        <v>2025Q4</v>
      </c>
      <c r="B897" s="90">
        <f t="shared" si="83"/>
        <v>4</v>
      </c>
      <c r="C897" s="90">
        <f t="shared" si="87"/>
        <v>2025</v>
      </c>
      <c r="D897" s="90">
        <f t="shared" si="87"/>
        <v>11</v>
      </c>
      <c r="E897" s="63"/>
      <c r="G897" s="98" t="s">
        <v>148</v>
      </c>
      <c r="H897" s="98" t="s">
        <v>22</v>
      </c>
      <c r="I897" s="99">
        <f ca="1">INDEX($I$167:$I$218,MATCH($A897,$C$167:$C$218,0))+'Fuel adder inputs and calcs'!Q738</f>
        <v>10.723812729187507</v>
      </c>
      <c r="J897" s="99"/>
      <c r="K897" s="98" t="s">
        <v>23</v>
      </c>
      <c r="L897" s="100">
        <v>1</v>
      </c>
      <c r="M897" s="148">
        <f t="shared" si="84"/>
        <v>45962</v>
      </c>
      <c r="N897" s="147"/>
      <c r="O897" s="98"/>
      <c r="P897" s="94" t="s">
        <v>117</v>
      </c>
      <c r="Q897" s="94"/>
      <c r="R897" s="101" t="str">
        <f t="shared" si="79"/>
        <v>Quarterly Fuel Prices_2021_Update</v>
      </c>
    </row>
    <row r="898" spans="1:18" x14ac:dyDescent="0.6">
      <c r="A898" s="90" t="str">
        <f t="shared" si="85"/>
        <v>2025Q4</v>
      </c>
      <c r="B898" s="90">
        <f t="shared" si="83"/>
        <v>4</v>
      </c>
      <c r="C898" s="90">
        <f t="shared" si="87"/>
        <v>2025</v>
      </c>
      <c r="D898" s="90">
        <f t="shared" si="87"/>
        <v>12</v>
      </c>
      <c r="E898" s="63"/>
      <c r="G898" s="98" t="s">
        <v>148</v>
      </c>
      <c r="H898" s="98" t="s">
        <v>22</v>
      </c>
      <c r="I898" s="99">
        <f ca="1">INDEX($I$167:$I$218,MATCH($A898,$C$167:$C$218,0))+'Fuel adder inputs and calcs'!Q739</f>
        <v>11.376770229187507</v>
      </c>
      <c r="J898" s="99"/>
      <c r="K898" s="98" t="s">
        <v>23</v>
      </c>
      <c r="L898" s="100">
        <v>1</v>
      </c>
      <c r="M898" s="148">
        <f t="shared" si="84"/>
        <v>45992</v>
      </c>
      <c r="N898" s="147"/>
      <c r="O898" s="98"/>
      <c r="P898" s="94" t="s">
        <v>117</v>
      </c>
      <c r="Q898" s="94"/>
      <c r="R898" s="101" t="str">
        <f t="shared" si="79"/>
        <v>Quarterly Fuel Prices_2021_Update</v>
      </c>
    </row>
    <row r="899" spans="1:18" x14ac:dyDescent="0.6">
      <c r="A899" s="90" t="str">
        <f t="shared" si="85"/>
        <v>2026Q1</v>
      </c>
      <c r="B899" s="90">
        <f t="shared" si="83"/>
        <v>1</v>
      </c>
      <c r="C899" s="90">
        <f t="shared" si="87"/>
        <v>2026</v>
      </c>
      <c r="D899" s="90">
        <f t="shared" si="87"/>
        <v>1</v>
      </c>
      <c r="E899" s="63"/>
      <c r="G899" s="98" t="s">
        <v>148</v>
      </c>
      <c r="H899" s="98" t="s">
        <v>22</v>
      </c>
      <c r="I899" s="99">
        <f ca="1">INDEX($I$167:$I$218,MATCH($A899,$C$167:$C$218,0))+'Fuel adder inputs and calcs'!Q740</f>
        <v>17.308593198488758</v>
      </c>
      <c r="J899" s="99"/>
      <c r="K899" s="98" t="s">
        <v>23</v>
      </c>
      <c r="L899" s="100">
        <v>1</v>
      </c>
      <c r="M899" s="148">
        <f t="shared" si="84"/>
        <v>46023</v>
      </c>
      <c r="N899" s="147"/>
      <c r="O899" s="98"/>
      <c r="P899" s="94" t="s">
        <v>117</v>
      </c>
      <c r="Q899" s="94"/>
      <c r="R899" s="101" t="str">
        <f t="shared" si="79"/>
        <v>Quarterly Fuel Prices_2021_Update</v>
      </c>
    </row>
    <row r="900" spans="1:18" x14ac:dyDescent="0.6">
      <c r="A900" s="90" t="str">
        <f t="shared" si="85"/>
        <v>2026Q1</v>
      </c>
      <c r="B900" s="90">
        <f t="shared" si="83"/>
        <v>1</v>
      </c>
      <c r="C900" s="90">
        <f t="shared" si="87"/>
        <v>2026</v>
      </c>
      <c r="D900" s="90">
        <f t="shared" si="87"/>
        <v>2</v>
      </c>
      <c r="E900" s="63"/>
      <c r="G900" s="98" t="s">
        <v>148</v>
      </c>
      <c r="H900" s="98" t="s">
        <v>22</v>
      </c>
      <c r="I900" s="99">
        <f ca="1">INDEX($I$167:$I$218,MATCH($A900,$C$167:$C$218,0))+'Fuel adder inputs and calcs'!Q741</f>
        <v>17.687380698488756</v>
      </c>
      <c r="J900" s="99"/>
      <c r="K900" s="98" t="s">
        <v>23</v>
      </c>
      <c r="L900" s="100">
        <v>1</v>
      </c>
      <c r="M900" s="148">
        <f t="shared" si="84"/>
        <v>46054</v>
      </c>
      <c r="N900" s="147"/>
      <c r="O900" s="98"/>
      <c r="P900" s="94" t="s">
        <v>117</v>
      </c>
      <c r="Q900" s="94"/>
      <c r="R900" s="101" t="str">
        <f t="shared" si="79"/>
        <v>Quarterly Fuel Prices_2021_Update</v>
      </c>
    </row>
    <row r="901" spans="1:18" x14ac:dyDescent="0.6">
      <c r="A901" s="90" t="str">
        <f t="shared" si="85"/>
        <v>2026Q1</v>
      </c>
      <c r="B901" s="90">
        <f t="shared" si="83"/>
        <v>1</v>
      </c>
      <c r="C901" s="90">
        <f t="shared" si="87"/>
        <v>2026</v>
      </c>
      <c r="D901" s="90">
        <f t="shared" si="87"/>
        <v>3</v>
      </c>
      <c r="E901" s="63"/>
      <c r="G901" s="98" t="s">
        <v>148</v>
      </c>
      <c r="H901" s="98" t="s">
        <v>22</v>
      </c>
      <c r="I901" s="99">
        <f ca="1">INDEX($I$167:$I$218,MATCH($A901,$C$167:$C$218,0))+'Fuel adder inputs and calcs'!Q742</f>
        <v>16.940628198488756</v>
      </c>
      <c r="J901" s="99"/>
      <c r="K901" s="98" t="s">
        <v>23</v>
      </c>
      <c r="L901" s="100">
        <v>1</v>
      </c>
      <c r="M901" s="148">
        <f t="shared" si="84"/>
        <v>46082</v>
      </c>
      <c r="N901" s="147"/>
      <c r="O901" s="98"/>
      <c r="P901" s="94" t="s">
        <v>117</v>
      </c>
      <c r="Q901" s="94"/>
      <c r="R901" s="101" t="str">
        <f t="shared" si="79"/>
        <v>Quarterly Fuel Prices_2021_Update</v>
      </c>
    </row>
    <row r="902" spans="1:18" x14ac:dyDescent="0.6">
      <c r="A902" s="90" t="str">
        <f t="shared" si="85"/>
        <v>2026Q2</v>
      </c>
      <c r="B902" s="90">
        <f t="shared" si="83"/>
        <v>2</v>
      </c>
      <c r="C902" s="90">
        <f t="shared" si="87"/>
        <v>2026</v>
      </c>
      <c r="D902" s="90">
        <f t="shared" si="87"/>
        <v>4</v>
      </c>
      <c r="E902" s="63"/>
      <c r="G902" s="98" t="s">
        <v>148</v>
      </c>
      <c r="H902" s="98" t="s">
        <v>22</v>
      </c>
      <c r="I902" s="99">
        <f ca="1">INDEX($I$167:$I$218,MATCH($A902,$C$167:$C$218,0))+'Fuel adder inputs and calcs'!Q743</f>
        <v>10.011561136327733</v>
      </c>
      <c r="J902" s="99"/>
      <c r="K902" s="98" t="s">
        <v>23</v>
      </c>
      <c r="L902" s="100">
        <v>1</v>
      </c>
      <c r="M902" s="148">
        <f t="shared" si="84"/>
        <v>46113</v>
      </c>
      <c r="N902" s="147"/>
      <c r="O902" s="98"/>
      <c r="P902" s="94" t="s">
        <v>117</v>
      </c>
      <c r="Q902" s="94"/>
      <c r="R902" s="101" t="str">
        <f t="shared" si="79"/>
        <v>Quarterly Fuel Prices_2021_Update</v>
      </c>
    </row>
    <row r="903" spans="1:18" x14ac:dyDescent="0.6">
      <c r="A903" s="90" t="str">
        <f t="shared" si="85"/>
        <v>2026Q2</v>
      </c>
      <c r="B903" s="90">
        <f t="shared" si="83"/>
        <v>2</v>
      </c>
      <c r="C903" s="90">
        <f t="shared" si="87"/>
        <v>2026</v>
      </c>
      <c r="D903" s="90">
        <f t="shared" si="87"/>
        <v>5</v>
      </c>
      <c r="E903" s="63"/>
      <c r="G903" s="98" t="s">
        <v>148</v>
      </c>
      <c r="H903" s="98" t="s">
        <v>22</v>
      </c>
      <c r="I903" s="99">
        <f ca="1">INDEX($I$167:$I$218,MATCH($A903,$C$167:$C$218,0))+'Fuel adder inputs and calcs'!Q744</f>
        <v>9.2395561363277334</v>
      </c>
      <c r="J903" s="99"/>
      <c r="K903" s="98" t="s">
        <v>23</v>
      </c>
      <c r="L903" s="100">
        <v>1</v>
      </c>
      <c r="M903" s="148">
        <f t="shared" si="84"/>
        <v>46143</v>
      </c>
      <c r="N903" s="147"/>
      <c r="O903" s="98"/>
      <c r="P903" s="94" t="s">
        <v>117</v>
      </c>
      <c r="Q903" s="94"/>
      <c r="R903" s="101" t="str">
        <f t="shared" si="79"/>
        <v>Quarterly Fuel Prices_2021_Update</v>
      </c>
    </row>
    <row r="904" spans="1:18" x14ac:dyDescent="0.6">
      <c r="A904" s="90" t="str">
        <f t="shared" si="85"/>
        <v>2026Q2</v>
      </c>
      <c r="B904" s="90">
        <f t="shared" si="83"/>
        <v>2</v>
      </c>
      <c r="C904" s="90">
        <f t="shared" si="87"/>
        <v>2026</v>
      </c>
      <c r="D904" s="90">
        <f t="shared" si="87"/>
        <v>6</v>
      </c>
      <c r="E904" s="63"/>
      <c r="G904" s="98" t="s">
        <v>148</v>
      </c>
      <c r="H904" s="98" t="s">
        <v>22</v>
      </c>
      <c r="I904" s="99">
        <f ca="1">INDEX($I$167:$I$218,MATCH($A904,$C$167:$C$218,0))+'Fuel adder inputs and calcs'!Q745</f>
        <v>9.2395561363277334</v>
      </c>
      <c r="J904" s="99"/>
      <c r="K904" s="98" t="s">
        <v>23</v>
      </c>
      <c r="L904" s="100">
        <v>1</v>
      </c>
      <c r="M904" s="148">
        <f t="shared" si="84"/>
        <v>46174</v>
      </c>
      <c r="N904" s="147"/>
      <c r="O904" s="98"/>
      <c r="P904" s="94" t="s">
        <v>117</v>
      </c>
      <c r="Q904" s="94"/>
      <c r="R904" s="101" t="str">
        <f t="shared" si="79"/>
        <v>Quarterly Fuel Prices_2021_Update</v>
      </c>
    </row>
    <row r="905" spans="1:18" x14ac:dyDescent="0.6">
      <c r="A905" s="90" t="str">
        <f t="shared" si="85"/>
        <v>2026Q3</v>
      </c>
      <c r="B905" s="90">
        <f t="shared" si="83"/>
        <v>3</v>
      </c>
      <c r="C905" s="90">
        <f t="shared" si="87"/>
        <v>2026</v>
      </c>
      <c r="D905" s="90">
        <f t="shared" si="87"/>
        <v>7</v>
      </c>
      <c r="E905" s="63"/>
      <c r="G905" s="98" t="s">
        <v>148</v>
      </c>
      <c r="H905" s="98" t="s">
        <v>22</v>
      </c>
      <c r="I905" s="99">
        <f ca="1">INDEX($I$167:$I$218,MATCH($A905,$C$167:$C$218,0))+'Fuel adder inputs and calcs'!Q746</f>
        <v>8.9622168703596437</v>
      </c>
      <c r="J905" s="99"/>
      <c r="K905" s="98" t="s">
        <v>23</v>
      </c>
      <c r="L905" s="100">
        <v>1</v>
      </c>
      <c r="M905" s="148">
        <f t="shared" si="84"/>
        <v>46204</v>
      </c>
      <c r="N905" s="147"/>
      <c r="O905" s="98"/>
      <c r="P905" s="94" t="s">
        <v>117</v>
      </c>
      <c r="Q905" s="94"/>
      <c r="R905" s="101" t="str">
        <f t="shared" si="79"/>
        <v>Quarterly Fuel Prices_2021_Update</v>
      </c>
    </row>
    <row r="906" spans="1:18" x14ac:dyDescent="0.6">
      <c r="A906" s="90" t="str">
        <f t="shared" si="85"/>
        <v>2026Q3</v>
      </c>
      <c r="B906" s="90">
        <f t="shared" si="83"/>
        <v>3</v>
      </c>
      <c r="C906" s="90">
        <f t="shared" si="87"/>
        <v>2026</v>
      </c>
      <c r="D906" s="90">
        <f t="shared" si="87"/>
        <v>8</v>
      </c>
      <c r="E906" s="63"/>
      <c r="G906" s="98" t="s">
        <v>148</v>
      </c>
      <c r="H906" s="98" t="s">
        <v>22</v>
      </c>
      <c r="I906" s="99">
        <f ca="1">INDEX($I$167:$I$218,MATCH($A906,$C$167:$C$218,0))+'Fuel adder inputs and calcs'!Q747</f>
        <v>8.9622168703596437</v>
      </c>
      <c r="J906" s="99"/>
      <c r="K906" s="98" t="s">
        <v>23</v>
      </c>
      <c r="L906" s="100">
        <v>1</v>
      </c>
      <c r="M906" s="148">
        <f t="shared" si="84"/>
        <v>46235</v>
      </c>
      <c r="N906" s="147"/>
      <c r="O906" s="98"/>
      <c r="P906" s="94" t="s">
        <v>117</v>
      </c>
      <c r="Q906" s="94"/>
      <c r="R906" s="101" t="str">
        <f t="shared" si="79"/>
        <v>Quarterly Fuel Prices_2021_Update</v>
      </c>
    </row>
    <row r="907" spans="1:18" x14ac:dyDescent="0.6">
      <c r="A907" s="90" t="str">
        <f t="shared" si="85"/>
        <v>2026Q3</v>
      </c>
      <c r="B907" s="90">
        <f t="shared" si="83"/>
        <v>3</v>
      </c>
      <c r="C907" s="90">
        <f t="shared" si="87"/>
        <v>2026</v>
      </c>
      <c r="D907" s="90">
        <f t="shared" si="87"/>
        <v>9</v>
      </c>
      <c r="E907" s="63"/>
      <c r="G907" s="98" t="s">
        <v>148</v>
      </c>
      <c r="H907" s="98" t="s">
        <v>22</v>
      </c>
      <c r="I907" s="99">
        <f ca="1">INDEX($I$167:$I$218,MATCH($A907,$C$167:$C$218,0))+'Fuel adder inputs and calcs'!Q748</f>
        <v>8.9622168703596437</v>
      </c>
      <c r="J907" s="99"/>
      <c r="K907" s="98" t="s">
        <v>23</v>
      </c>
      <c r="L907" s="100">
        <v>1</v>
      </c>
      <c r="M907" s="148">
        <f t="shared" si="84"/>
        <v>46266</v>
      </c>
      <c r="N907" s="147"/>
      <c r="O907" s="98"/>
      <c r="P907" s="94" t="s">
        <v>117</v>
      </c>
      <c r="Q907" s="94"/>
      <c r="R907" s="101" t="str">
        <f t="shared" si="79"/>
        <v>Quarterly Fuel Prices_2021_Update</v>
      </c>
    </row>
    <row r="908" spans="1:18" x14ac:dyDescent="0.6">
      <c r="A908" s="90" t="str">
        <f t="shared" si="85"/>
        <v>2026Q4</v>
      </c>
      <c r="B908" s="90">
        <f t="shared" si="83"/>
        <v>4</v>
      </c>
      <c r="C908" s="90">
        <f t="shared" si="87"/>
        <v>2026</v>
      </c>
      <c r="D908" s="90">
        <f t="shared" si="87"/>
        <v>10</v>
      </c>
      <c r="E908" s="63"/>
      <c r="G908" s="98" t="s">
        <v>148</v>
      </c>
      <c r="H908" s="98" t="s">
        <v>22</v>
      </c>
      <c r="I908" s="99">
        <f ca="1">INDEX($I$167:$I$218,MATCH($A908,$C$167:$C$218,0))+'Fuel adder inputs and calcs'!Q749</f>
        <v>10.723812729187507</v>
      </c>
      <c r="J908" s="99"/>
      <c r="K908" s="98" t="s">
        <v>23</v>
      </c>
      <c r="L908" s="100">
        <v>1</v>
      </c>
      <c r="M908" s="148">
        <f t="shared" si="84"/>
        <v>46296</v>
      </c>
      <c r="N908" s="147"/>
      <c r="O908" s="98"/>
      <c r="P908" s="94" t="s">
        <v>117</v>
      </c>
      <c r="Q908" s="94"/>
      <c r="R908" s="101" t="str">
        <f t="shared" si="79"/>
        <v>Quarterly Fuel Prices_2021_Update</v>
      </c>
    </row>
    <row r="909" spans="1:18" x14ac:dyDescent="0.6">
      <c r="A909" s="90" t="str">
        <f t="shared" si="85"/>
        <v>2026Q4</v>
      </c>
      <c r="B909" s="90">
        <f t="shared" si="83"/>
        <v>4</v>
      </c>
      <c r="C909" s="90">
        <f t="shared" si="87"/>
        <v>2026</v>
      </c>
      <c r="D909" s="90">
        <f t="shared" si="87"/>
        <v>11</v>
      </c>
      <c r="E909" s="63"/>
      <c r="G909" s="98" t="s">
        <v>148</v>
      </c>
      <c r="H909" s="98" t="s">
        <v>22</v>
      </c>
      <c r="I909" s="99">
        <f ca="1">INDEX($I$167:$I$218,MATCH($A909,$C$167:$C$218,0))+'Fuel adder inputs and calcs'!Q750</f>
        <v>10.723812729187507</v>
      </c>
      <c r="J909" s="99"/>
      <c r="K909" s="98" t="s">
        <v>23</v>
      </c>
      <c r="L909" s="100">
        <v>1</v>
      </c>
      <c r="M909" s="148">
        <f t="shared" si="84"/>
        <v>46327</v>
      </c>
      <c r="N909" s="147"/>
      <c r="O909" s="98"/>
      <c r="P909" s="94" t="s">
        <v>117</v>
      </c>
      <c r="Q909" s="94"/>
      <c r="R909" s="101" t="str">
        <f t="shared" si="79"/>
        <v>Quarterly Fuel Prices_2021_Update</v>
      </c>
    </row>
    <row r="910" spans="1:18" x14ac:dyDescent="0.6">
      <c r="A910" s="90" t="str">
        <f t="shared" si="85"/>
        <v>2026Q4</v>
      </c>
      <c r="B910" s="90">
        <f t="shared" si="83"/>
        <v>4</v>
      </c>
      <c r="C910" s="90">
        <f t="shared" si="87"/>
        <v>2026</v>
      </c>
      <c r="D910" s="90">
        <f t="shared" si="87"/>
        <v>12</v>
      </c>
      <c r="E910" s="63"/>
      <c r="G910" s="98" t="s">
        <v>148</v>
      </c>
      <c r="H910" s="98" t="s">
        <v>22</v>
      </c>
      <c r="I910" s="99">
        <f ca="1">INDEX($I$167:$I$218,MATCH($A910,$C$167:$C$218,0))+'Fuel adder inputs and calcs'!Q751</f>
        <v>11.376770229187507</v>
      </c>
      <c r="J910" s="99"/>
      <c r="K910" s="98" t="s">
        <v>23</v>
      </c>
      <c r="L910" s="100">
        <v>1</v>
      </c>
      <c r="M910" s="148">
        <f t="shared" si="84"/>
        <v>46357</v>
      </c>
      <c r="N910" s="147"/>
      <c r="O910" s="98"/>
      <c r="P910" s="94" t="s">
        <v>117</v>
      </c>
      <c r="Q910" s="94"/>
      <c r="R910" s="101" t="str">
        <f t="shared" si="79"/>
        <v>Quarterly Fuel Prices_2021_Update</v>
      </c>
    </row>
    <row r="911" spans="1:18" x14ac:dyDescent="0.6">
      <c r="A911" s="90" t="str">
        <f t="shared" si="85"/>
        <v>2027Q1</v>
      </c>
      <c r="B911" s="90">
        <f t="shared" si="83"/>
        <v>1</v>
      </c>
      <c r="C911" s="90">
        <f t="shared" si="87"/>
        <v>2027</v>
      </c>
      <c r="D911" s="90">
        <f t="shared" si="87"/>
        <v>1</v>
      </c>
      <c r="E911" s="63"/>
      <c r="G911" s="98" t="s">
        <v>148</v>
      </c>
      <c r="H911" s="98" t="s">
        <v>22</v>
      </c>
      <c r="I911" s="99">
        <f ca="1">INDEX($I$167:$I$218,MATCH($A911,$C$167:$C$218,0))+'Fuel adder inputs and calcs'!Q752</f>
        <v>17.308593198488758</v>
      </c>
      <c r="J911" s="99"/>
      <c r="K911" s="98" t="s">
        <v>23</v>
      </c>
      <c r="L911" s="100">
        <v>1</v>
      </c>
      <c r="M911" s="148">
        <f t="shared" si="84"/>
        <v>46388</v>
      </c>
      <c r="N911" s="147"/>
      <c r="O911" s="98"/>
      <c r="P911" s="94" t="s">
        <v>117</v>
      </c>
      <c r="Q911" s="94"/>
      <c r="R911" s="101" t="str">
        <f t="shared" si="79"/>
        <v>Quarterly Fuel Prices_2021_Update</v>
      </c>
    </row>
    <row r="912" spans="1:18" x14ac:dyDescent="0.6">
      <c r="A912" s="90" t="str">
        <f t="shared" si="85"/>
        <v>2027Q1</v>
      </c>
      <c r="B912" s="90">
        <f t="shared" si="83"/>
        <v>1</v>
      </c>
      <c r="C912" s="90">
        <f t="shared" si="87"/>
        <v>2027</v>
      </c>
      <c r="D912" s="90">
        <f t="shared" si="87"/>
        <v>2</v>
      </c>
      <c r="E912" s="63"/>
      <c r="G912" s="98" t="s">
        <v>148</v>
      </c>
      <c r="H912" s="98" t="s">
        <v>22</v>
      </c>
      <c r="I912" s="99">
        <f ca="1">INDEX($I$167:$I$218,MATCH($A912,$C$167:$C$218,0))+'Fuel adder inputs and calcs'!Q753</f>
        <v>17.687380698488756</v>
      </c>
      <c r="J912" s="99"/>
      <c r="K912" s="98" t="s">
        <v>23</v>
      </c>
      <c r="L912" s="100">
        <v>1</v>
      </c>
      <c r="M912" s="148">
        <f t="shared" si="84"/>
        <v>46419</v>
      </c>
      <c r="N912" s="147"/>
      <c r="O912" s="98"/>
      <c r="P912" s="94" t="s">
        <v>117</v>
      </c>
      <c r="Q912" s="94"/>
      <c r="R912" s="101" t="str">
        <f t="shared" si="79"/>
        <v>Quarterly Fuel Prices_2021_Update</v>
      </c>
    </row>
    <row r="913" spans="1:18" x14ac:dyDescent="0.6">
      <c r="A913" s="90" t="str">
        <f t="shared" si="85"/>
        <v>2027Q1</v>
      </c>
      <c r="B913" s="90">
        <f t="shared" si="83"/>
        <v>1</v>
      </c>
      <c r="C913" s="90">
        <f t="shared" si="87"/>
        <v>2027</v>
      </c>
      <c r="D913" s="90">
        <f t="shared" si="87"/>
        <v>3</v>
      </c>
      <c r="E913" s="63"/>
      <c r="G913" s="98" t="s">
        <v>148</v>
      </c>
      <c r="H913" s="98" t="s">
        <v>22</v>
      </c>
      <c r="I913" s="99">
        <f ca="1">INDEX($I$167:$I$218,MATCH($A913,$C$167:$C$218,0))+'Fuel adder inputs and calcs'!Q754</f>
        <v>16.940628198488756</v>
      </c>
      <c r="J913" s="99"/>
      <c r="K913" s="98" t="s">
        <v>23</v>
      </c>
      <c r="L913" s="100">
        <v>1</v>
      </c>
      <c r="M913" s="148">
        <f t="shared" si="84"/>
        <v>46447</v>
      </c>
      <c r="N913" s="147"/>
      <c r="O913" s="98"/>
      <c r="P913" s="94" t="s">
        <v>117</v>
      </c>
      <c r="Q913" s="94"/>
      <c r="R913" s="101" t="str">
        <f t="shared" si="79"/>
        <v>Quarterly Fuel Prices_2021_Update</v>
      </c>
    </row>
    <row r="914" spans="1:18" x14ac:dyDescent="0.6">
      <c r="A914" s="90" t="str">
        <f t="shared" si="85"/>
        <v>2027Q2</v>
      </c>
      <c r="B914" s="90">
        <f t="shared" si="83"/>
        <v>2</v>
      </c>
      <c r="C914" s="90">
        <f t="shared" si="87"/>
        <v>2027</v>
      </c>
      <c r="D914" s="90">
        <f t="shared" si="87"/>
        <v>4</v>
      </c>
      <c r="E914" s="63"/>
      <c r="G914" s="98" t="s">
        <v>148</v>
      </c>
      <c r="H914" s="98" t="s">
        <v>22</v>
      </c>
      <c r="I914" s="99">
        <f ca="1">INDEX($I$167:$I$218,MATCH($A914,$C$167:$C$218,0))+'Fuel adder inputs and calcs'!Q755</f>
        <v>10.011561136327733</v>
      </c>
      <c r="J914" s="99"/>
      <c r="K914" s="98" t="s">
        <v>23</v>
      </c>
      <c r="L914" s="100">
        <v>1</v>
      </c>
      <c r="M914" s="148">
        <f t="shared" si="84"/>
        <v>46478</v>
      </c>
      <c r="N914" s="147"/>
      <c r="O914" s="98"/>
      <c r="P914" s="94" t="s">
        <v>117</v>
      </c>
      <c r="Q914" s="94"/>
      <c r="R914" s="101" t="str">
        <f t="shared" si="79"/>
        <v>Quarterly Fuel Prices_2021_Update</v>
      </c>
    </row>
    <row r="915" spans="1:18" x14ac:dyDescent="0.6">
      <c r="A915" s="90" t="str">
        <f t="shared" si="85"/>
        <v>2027Q2</v>
      </c>
      <c r="B915" s="90">
        <f t="shared" si="83"/>
        <v>2</v>
      </c>
      <c r="C915" s="90">
        <f t="shared" ref="C915:D934" si="88">C759</f>
        <v>2027</v>
      </c>
      <c r="D915" s="90">
        <f t="shared" si="88"/>
        <v>5</v>
      </c>
      <c r="E915" s="63"/>
      <c r="G915" s="98" t="s">
        <v>148</v>
      </c>
      <c r="H915" s="98" t="s">
        <v>22</v>
      </c>
      <c r="I915" s="99">
        <f ca="1">INDEX($I$167:$I$218,MATCH($A915,$C$167:$C$218,0))+'Fuel adder inputs and calcs'!Q756</f>
        <v>9.2395561363277334</v>
      </c>
      <c r="J915" s="99"/>
      <c r="K915" s="98" t="s">
        <v>23</v>
      </c>
      <c r="L915" s="100">
        <v>1</v>
      </c>
      <c r="M915" s="148">
        <f t="shared" si="84"/>
        <v>46508</v>
      </c>
      <c r="N915" s="147"/>
      <c r="O915" s="98"/>
      <c r="P915" s="94" t="s">
        <v>117</v>
      </c>
      <c r="Q915" s="94"/>
      <c r="R915" s="101" t="str">
        <f t="shared" si="79"/>
        <v>Quarterly Fuel Prices_2021_Update</v>
      </c>
    </row>
    <row r="916" spans="1:18" x14ac:dyDescent="0.6">
      <c r="A916" s="90" t="str">
        <f t="shared" si="85"/>
        <v>2027Q2</v>
      </c>
      <c r="B916" s="90">
        <f t="shared" si="83"/>
        <v>2</v>
      </c>
      <c r="C916" s="90">
        <f t="shared" si="88"/>
        <v>2027</v>
      </c>
      <c r="D916" s="90">
        <f t="shared" si="88"/>
        <v>6</v>
      </c>
      <c r="E916" s="63"/>
      <c r="G916" s="98" t="s">
        <v>148</v>
      </c>
      <c r="H916" s="98" t="s">
        <v>22</v>
      </c>
      <c r="I916" s="99">
        <f ca="1">INDEX($I$167:$I$218,MATCH($A916,$C$167:$C$218,0))+'Fuel adder inputs and calcs'!Q757</f>
        <v>9.2395561363277334</v>
      </c>
      <c r="J916" s="99"/>
      <c r="K916" s="98" t="s">
        <v>23</v>
      </c>
      <c r="L916" s="100">
        <v>1</v>
      </c>
      <c r="M916" s="148">
        <f t="shared" si="84"/>
        <v>46539</v>
      </c>
      <c r="N916" s="147"/>
      <c r="O916" s="98"/>
      <c r="P916" s="94" t="s">
        <v>117</v>
      </c>
      <c r="Q916" s="94"/>
      <c r="R916" s="101" t="str">
        <f t="shared" si="79"/>
        <v>Quarterly Fuel Prices_2021_Update</v>
      </c>
    </row>
    <row r="917" spans="1:18" x14ac:dyDescent="0.6">
      <c r="A917" s="90" t="str">
        <f t="shared" si="85"/>
        <v>2027Q3</v>
      </c>
      <c r="B917" s="90">
        <f t="shared" si="83"/>
        <v>3</v>
      </c>
      <c r="C917" s="90">
        <f t="shared" si="88"/>
        <v>2027</v>
      </c>
      <c r="D917" s="90">
        <f t="shared" si="88"/>
        <v>7</v>
      </c>
      <c r="E917" s="63"/>
      <c r="G917" s="98" t="s">
        <v>148</v>
      </c>
      <c r="H917" s="98" t="s">
        <v>22</v>
      </c>
      <c r="I917" s="99">
        <f ca="1">INDEX($I$167:$I$218,MATCH($A917,$C$167:$C$218,0))+'Fuel adder inputs and calcs'!Q758</f>
        <v>8.9622168703596437</v>
      </c>
      <c r="J917" s="99"/>
      <c r="K917" s="98" t="s">
        <v>23</v>
      </c>
      <c r="L917" s="100">
        <v>1</v>
      </c>
      <c r="M917" s="148">
        <f t="shared" si="84"/>
        <v>46569</v>
      </c>
      <c r="N917" s="147"/>
      <c r="O917" s="98"/>
      <c r="P917" s="94" t="s">
        <v>117</v>
      </c>
      <c r="Q917" s="94"/>
      <c r="R917" s="101" t="str">
        <f t="shared" si="79"/>
        <v>Quarterly Fuel Prices_2021_Update</v>
      </c>
    </row>
    <row r="918" spans="1:18" x14ac:dyDescent="0.6">
      <c r="A918" s="90" t="str">
        <f t="shared" si="85"/>
        <v>2027Q3</v>
      </c>
      <c r="B918" s="90">
        <f t="shared" si="83"/>
        <v>3</v>
      </c>
      <c r="C918" s="90">
        <f t="shared" si="88"/>
        <v>2027</v>
      </c>
      <c r="D918" s="90">
        <f t="shared" si="88"/>
        <v>8</v>
      </c>
      <c r="E918" s="63"/>
      <c r="G918" s="98" t="s">
        <v>148</v>
      </c>
      <c r="H918" s="98" t="s">
        <v>22</v>
      </c>
      <c r="I918" s="99">
        <f ca="1">INDEX($I$167:$I$218,MATCH($A918,$C$167:$C$218,0))+'Fuel adder inputs and calcs'!Q759</f>
        <v>8.9622168703596437</v>
      </c>
      <c r="J918" s="99"/>
      <c r="K918" s="98" t="s">
        <v>23</v>
      </c>
      <c r="L918" s="100">
        <v>1</v>
      </c>
      <c r="M918" s="148">
        <f t="shared" si="84"/>
        <v>46600</v>
      </c>
      <c r="N918" s="147"/>
      <c r="O918" s="98"/>
      <c r="P918" s="94" t="s">
        <v>117</v>
      </c>
      <c r="Q918" s="94"/>
      <c r="R918" s="101" t="str">
        <f t="shared" si="79"/>
        <v>Quarterly Fuel Prices_2021_Update</v>
      </c>
    </row>
    <row r="919" spans="1:18" x14ac:dyDescent="0.6">
      <c r="A919" s="90" t="str">
        <f t="shared" si="85"/>
        <v>2027Q3</v>
      </c>
      <c r="B919" s="90">
        <f t="shared" si="83"/>
        <v>3</v>
      </c>
      <c r="C919" s="90">
        <f t="shared" si="88"/>
        <v>2027</v>
      </c>
      <c r="D919" s="90">
        <f t="shared" si="88"/>
        <v>9</v>
      </c>
      <c r="E919" s="63"/>
      <c r="G919" s="98" t="s">
        <v>148</v>
      </c>
      <c r="H919" s="98" t="s">
        <v>22</v>
      </c>
      <c r="I919" s="99">
        <f ca="1">INDEX($I$167:$I$218,MATCH($A919,$C$167:$C$218,0))+'Fuel adder inputs and calcs'!Q760</f>
        <v>8.9622168703596437</v>
      </c>
      <c r="J919" s="99"/>
      <c r="K919" s="98" t="s">
        <v>23</v>
      </c>
      <c r="L919" s="100">
        <v>1</v>
      </c>
      <c r="M919" s="148">
        <f t="shared" si="84"/>
        <v>46631</v>
      </c>
      <c r="N919" s="147"/>
      <c r="O919" s="98"/>
      <c r="P919" s="94" t="s">
        <v>117</v>
      </c>
      <c r="Q919" s="94"/>
      <c r="R919" s="101" t="str">
        <f t="shared" si="79"/>
        <v>Quarterly Fuel Prices_2021_Update</v>
      </c>
    </row>
    <row r="920" spans="1:18" x14ac:dyDescent="0.6">
      <c r="A920" s="90" t="str">
        <f t="shared" si="85"/>
        <v>2027Q4</v>
      </c>
      <c r="B920" s="90">
        <f t="shared" ref="B920:B946" si="89">IF(D920&lt;=3,1,IF(D920&lt;=6,2,IF(D920&lt;=9,3,4)))</f>
        <v>4</v>
      </c>
      <c r="C920" s="90">
        <f t="shared" si="88"/>
        <v>2027</v>
      </c>
      <c r="D920" s="90">
        <f t="shared" si="88"/>
        <v>10</v>
      </c>
      <c r="E920" s="63"/>
      <c r="G920" s="98" t="s">
        <v>148</v>
      </c>
      <c r="H920" s="98" t="s">
        <v>22</v>
      </c>
      <c r="I920" s="99">
        <f ca="1">INDEX($I$167:$I$218,MATCH($A920,$C$167:$C$218,0))+'Fuel adder inputs and calcs'!Q761</f>
        <v>10.723812729187507</v>
      </c>
      <c r="J920" s="99"/>
      <c r="K920" s="98" t="s">
        <v>23</v>
      </c>
      <c r="L920" s="100">
        <v>1</v>
      </c>
      <c r="M920" s="148">
        <f t="shared" ref="M920:M946" si="90">DATE(C920,D920,1)</f>
        <v>46661</v>
      </c>
      <c r="N920" s="147"/>
      <c r="O920" s="98"/>
      <c r="P920" s="94" t="s">
        <v>117</v>
      </c>
      <c r="Q920" s="94"/>
      <c r="R920" s="101" t="str">
        <f t="shared" si="79"/>
        <v>Quarterly Fuel Prices_2021_Update</v>
      </c>
    </row>
    <row r="921" spans="1:18" x14ac:dyDescent="0.6">
      <c r="A921" s="90" t="str">
        <f t="shared" si="85"/>
        <v>2027Q4</v>
      </c>
      <c r="B921" s="90">
        <f t="shared" si="89"/>
        <v>4</v>
      </c>
      <c r="C921" s="90">
        <f t="shared" si="88"/>
        <v>2027</v>
      </c>
      <c r="D921" s="90">
        <f t="shared" si="88"/>
        <v>11</v>
      </c>
      <c r="E921" s="63"/>
      <c r="G921" s="98" t="s">
        <v>148</v>
      </c>
      <c r="H921" s="98" t="s">
        <v>22</v>
      </c>
      <c r="I921" s="99">
        <f ca="1">INDEX($I$167:$I$218,MATCH($A921,$C$167:$C$218,0))+'Fuel adder inputs and calcs'!Q762</f>
        <v>10.723812729187507</v>
      </c>
      <c r="J921" s="99"/>
      <c r="K921" s="98" t="s">
        <v>23</v>
      </c>
      <c r="L921" s="100">
        <v>1</v>
      </c>
      <c r="M921" s="148">
        <f t="shared" si="90"/>
        <v>46692</v>
      </c>
      <c r="N921" s="147"/>
      <c r="O921" s="98"/>
      <c r="P921" s="94" t="s">
        <v>117</v>
      </c>
      <c r="Q921" s="94"/>
      <c r="R921" s="101" t="str">
        <f t="shared" si="79"/>
        <v>Quarterly Fuel Prices_2021_Update</v>
      </c>
    </row>
    <row r="922" spans="1:18" x14ac:dyDescent="0.6">
      <c r="A922" s="90" t="str">
        <f t="shared" si="85"/>
        <v>2027Q4</v>
      </c>
      <c r="B922" s="90">
        <f t="shared" si="89"/>
        <v>4</v>
      </c>
      <c r="C922" s="90">
        <f t="shared" si="88"/>
        <v>2027</v>
      </c>
      <c r="D922" s="90">
        <f t="shared" si="88"/>
        <v>12</v>
      </c>
      <c r="E922" s="63"/>
      <c r="G922" s="98" t="s">
        <v>148</v>
      </c>
      <c r="H922" s="98" t="s">
        <v>22</v>
      </c>
      <c r="I922" s="99">
        <f ca="1">INDEX($I$167:$I$218,MATCH($A922,$C$167:$C$218,0))+'Fuel adder inputs and calcs'!Q763</f>
        <v>11.376770229187507</v>
      </c>
      <c r="J922" s="99"/>
      <c r="K922" s="98" t="s">
        <v>23</v>
      </c>
      <c r="L922" s="100">
        <v>1</v>
      </c>
      <c r="M922" s="148">
        <f t="shared" si="90"/>
        <v>46722</v>
      </c>
      <c r="N922" s="147"/>
      <c r="O922" s="98"/>
      <c r="P922" s="94" t="s">
        <v>117</v>
      </c>
      <c r="Q922" s="94"/>
      <c r="R922" s="101" t="str">
        <f t="shared" si="79"/>
        <v>Quarterly Fuel Prices_2021_Update</v>
      </c>
    </row>
    <row r="923" spans="1:18" x14ac:dyDescent="0.6">
      <c r="A923" s="90" t="str">
        <f t="shared" ref="A923:A946" si="91">C923&amp;"Q"&amp;B923</f>
        <v>2028Q1</v>
      </c>
      <c r="B923" s="90">
        <f t="shared" si="89"/>
        <v>1</v>
      </c>
      <c r="C923" s="90">
        <f t="shared" si="88"/>
        <v>2028</v>
      </c>
      <c r="D923" s="90">
        <f t="shared" si="88"/>
        <v>1</v>
      </c>
      <c r="E923" s="63"/>
      <c r="G923" s="98" t="s">
        <v>148</v>
      </c>
      <c r="H923" s="98" t="s">
        <v>22</v>
      </c>
      <c r="I923" s="99">
        <f ca="1">INDEX($I$167:$I$218,MATCH($A923,$C$167:$C$218,0))+'Fuel adder inputs and calcs'!Q764</f>
        <v>17.308593198488758</v>
      </c>
      <c r="J923" s="99"/>
      <c r="K923" s="98" t="s">
        <v>23</v>
      </c>
      <c r="L923" s="100">
        <v>1</v>
      </c>
      <c r="M923" s="148">
        <f t="shared" si="90"/>
        <v>46753</v>
      </c>
      <c r="N923" s="147"/>
      <c r="O923" s="98"/>
      <c r="P923" s="94" t="s">
        <v>117</v>
      </c>
      <c r="Q923" s="94"/>
      <c r="R923" s="101" t="str">
        <f t="shared" si="79"/>
        <v>Quarterly Fuel Prices_2021_Update</v>
      </c>
    </row>
    <row r="924" spans="1:18" x14ac:dyDescent="0.6">
      <c r="A924" s="90" t="str">
        <f t="shared" si="91"/>
        <v>2028Q1</v>
      </c>
      <c r="B924" s="90">
        <f t="shared" si="89"/>
        <v>1</v>
      </c>
      <c r="C924" s="90">
        <f t="shared" si="88"/>
        <v>2028</v>
      </c>
      <c r="D924" s="90">
        <f t="shared" si="88"/>
        <v>2</v>
      </c>
      <c r="E924" s="63"/>
      <c r="G924" s="98" t="s">
        <v>148</v>
      </c>
      <c r="H924" s="98" t="s">
        <v>22</v>
      </c>
      <c r="I924" s="99">
        <f ca="1">INDEX($I$167:$I$218,MATCH($A924,$C$167:$C$218,0))+'Fuel adder inputs and calcs'!Q765</f>
        <v>17.687380698488756</v>
      </c>
      <c r="J924" s="99"/>
      <c r="K924" s="98" t="s">
        <v>23</v>
      </c>
      <c r="L924" s="100">
        <v>1</v>
      </c>
      <c r="M924" s="148">
        <f t="shared" si="90"/>
        <v>46784</v>
      </c>
      <c r="N924" s="147"/>
      <c r="O924" s="98"/>
      <c r="P924" s="94" t="s">
        <v>117</v>
      </c>
      <c r="Q924" s="94"/>
      <c r="R924" s="101" t="str">
        <f t="shared" si="79"/>
        <v>Quarterly Fuel Prices_2021_Update</v>
      </c>
    </row>
    <row r="925" spans="1:18" x14ac:dyDescent="0.6">
      <c r="A925" s="90" t="str">
        <f t="shared" si="91"/>
        <v>2028Q1</v>
      </c>
      <c r="B925" s="90">
        <f t="shared" si="89"/>
        <v>1</v>
      </c>
      <c r="C925" s="90">
        <f t="shared" si="88"/>
        <v>2028</v>
      </c>
      <c r="D925" s="90">
        <f t="shared" si="88"/>
        <v>3</v>
      </c>
      <c r="E925" s="63"/>
      <c r="G925" s="98" t="s">
        <v>148</v>
      </c>
      <c r="H925" s="98" t="s">
        <v>22</v>
      </c>
      <c r="I925" s="99">
        <f ca="1">INDEX($I$167:$I$218,MATCH($A925,$C$167:$C$218,0))+'Fuel adder inputs and calcs'!Q766</f>
        <v>16.940628198488756</v>
      </c>
      <c r="J925" s="99"/>
      <c r="K925" s="98" t="s">
        <v>23</v>
      </c>
      <c r="L925" s="100">
        <v>1</v>
      </c>
      <c r="M925" s="148">
        <f t="shared" si="90"/>
        <v>46813</v>
      </c>
      <c r="N925" s="147"/>
      <c r="O925" s="98"/>
      <c r="P925" s="94" t="s">
        <v>117</v>
      </c>
      <c r="Q925" s="94"/>
      <c r="R925" s="101" t="str">
        <f t="shared" si="79"/>
        <v>Quarterly Fuel Prices_2021_Update</v>
      </c>
    </row>
    <row r="926" spans="1:18" x14ac:dyDescent="0.6">
      <c r="A926" s="90" t="str">
        <f t="shared" si="91"/>
        <v>2028Q2</v>
      </c>
      <c r="B926" s="90">
        <f t="shared" si="89"/>
        <v>2</v>
      </c>
      <c r="C926" s="90">
        <f t="shared" si="88"/>
        <v>2028</v>
      </c>
      <c r="D926" s="90">
        <f t="shared" si="88"/>
        <v>4</v>
      </c>
      <c r="E926" s="63"/>
      <c r="G926" s="98" t="s">
        <v>148</v>
      </c>
      <c r="H926" s="98" t="s">
        <v>22</v>
      </c>
      <c r="I926" s="99">
        <f ca="1">INDEX($I$167:$I$218,MATCH($A926,$C$167:$C$218,0))+'Fuel adder inputs and calcs'!Q767</f>
        <v>10.011561136327733</v>
      </c>
      <c r="J926" s="99"/>
      <c r="K926" s="98" t="s">
        <v>23</v>
      </c>
      <c r="L926" s="100">
        <v>1</v>
      </c>
      <c r="M926" s="148">
        <f t="shared" si="90"/>
        <v>46844</v>
      </c>
      <c r="N926" s="147"/>
      <c r="O926" s="98"/>
      <c r="P926" s="94" t="s">
        <v>117</v>
      </c>
      <c r="Q926" s="94"/>
      <c r="R926" s="101" t="str">
        <f t="shared" si="79"/>
        <v>Quarterly Fuel Prices_2021_Update</v>
      </c>
    </row>
    <row r="927" spans="1:18" x14ac:dyDescent="0.6">
      <c r="A927" s="90" t="str">
        <f t="shared" si="91"/>
        <v>2028Q2</v>
      </c>
      <c r="B927" s="90">
        <f t="shared" si="89"/>
        <v>2</v>
      </c>
      <c r="C927" s="90">
        <f t="shared" si="88"/>
        <v>2028</v>
      </c>
      <c r="D927" s="90">
        <f t="shared" si="88"/>
        <v>5</v>
      </c>
      <c r="E927" s="63"/>
      <c r="G927" s="98" t="s">
        <v>148</v>
      </c>
      <c r="H927" s="98" t="s">
        <v>22</v>
      </c>
      <c r="I927" s="99">
        <f ca="1">INDEX($I$167:$I$218,MATCH($A927,$C$167:$C$218,0))+'Fuel adder inputs and calcs'!Q768</f>
        <v>9.2395561363277334</v>
      </c>
      <c r="J927" s="99"/>
      <c r="K927" s="98" t="s">
        <v>23</v>
      </c>
      <c r="L927" s="100">
        <v>1</v>
      </c>
      <c r="M927" s="148">
        <f t="shared" si="90"/>
        <v>46874</v>
      </c>
      <c r="N927" s="147"/>
      <c r="O927" s="98"/>
      <c r="P927" s="94" t="s">
        <v>117</v>
      </c>
      <c r="Q927" s="94"/>
      <c r="R927" s="101" t="str">
        <f t="shared" si="79"/>
        <v>Quarterly Fuel Prices_2021_Update</v>
      </c>
    </row>
    <row r="928" spans="1:18" x14ac:dyDescent="0.6">
      <c r="A928" s="90" t="str">
        <f t="shared" si="91"/>
        <v>2028Q2</v>
      </c>
      <c r="B928" s="90">
        <f t="shared" si="89"/>
        <v>2</v>
      </c>
      <c r="C928" s="90">
        <f t="shared" si="88"/>
        <v>2028</v>
      </c>
      <c r="D928" s="90">
        <f t="shared" si="88"/>
        <v>6</v>
      </c>
      <c r="E928" s="63"/>
      <c r="G928" s="98" t="s">
        <v>148</v>
      </c>
      <c r="H928" s="98" t="s">
        <v>22</v>
      </c>
      <c r="I928" s="99">
        <f ca="1">INDEX($I$167:$I$218,MATCH($A928,$C$167:$C$218,0))+'Fuel adder inputs and calcs'!Q769</f>
        <v>9.2395561363277334</v>
      </c>
      <c r="J928" s="99"/>
      <c r="K928" s="98" t="s">
        <v>23</v>
      </c>
      <c r="L928" s="100">
        <v>1</v>
      </c>
      <c r="M928" s="148">
        <f t="shared" si="90"/>
        <v>46905</v>
      </c>
      <c r="N928" s="147"/>
      <c r="O928" s="98"/>
      <c r="P928" s="94" t="s">
        <v>117</v>
      </c>
      <c r="Q928" s="94"/>
      <c r="R928" s="101" t="str">
        <f t="shared" si="79"/>
        <v>Quarterly Fuel Prices_2021_Update</v>
      </c>
    </row>
    <row r="929" spans="1:18" x14ac:dyDescent="0.6">
      <c r="A929" s="90" t="str">
        <f t="shared" si="91"/>
        <v>2028Q3</v>
      </c>
      <c r="B929" s="90">
        <f t="shared" si="89"/>
        <v>3</v>
      </c>
      <c r="C929" s="90">
        <f t="shared" si="88"/>
        <v>2028</v>
      </c>
      <c r="D929" s="90">
        <f t="shared" si="88"/>
        <v>7</v>
      </c>
      <c r="E929" s="63"/>
      <c r="G929" s="98" t="s">
        <v>148</v>
      </c>
      <c r="H929" s="98" t="s">
        <v>22</v>
      </c>
      <c r="I929" s="99">
        <f ca="1">INDEX($I$167:$I$218,MATCH($A929,$C$167:$C$218,0))+'Fuel adder inputs and calcs'!Q770</f>
        <v>8.9622168703596437</v>
      </c>
      <c r="J929" s="99"/>
      <c r="K929" s="98" t="s">
        <v>23</v>
      </c>
      <c r="L929" s="100">
        <v>1</v>
      </c>
      <c r="M929" s="148">
        <f t="shared" si="90"/>
        <v>46935</v>
      </c>
      <c r="N929" s="147"/>
      <c r="O929" s="98"/>
      <c r="P929" s="94" t="s">
        <v>117</v>
      </c>
      <c r="Q929" s="94"/>
      <c r="R929" s="101" t="str">
        <f t="shared" si="79"/>
        <v>Quarterly Fuel Prices_2021_Update</v>
      </c>
    </row>
    <row r="930" spans="1:18" x14ac:dyDescent="0.6">
      <c r="A930" s="90" t="str">
        <f t="shared" si="91"/>
        <v>2028Q3</v>
      </c>
      <c r="B930" s="90">
        <f t="shared" si="89"/>
        <v>3</v>
      </c>
      <c r="C930" s="90">
        <f t="shared" si="88"/>
        <v>2028</v>
      </c>
      <c r="D930" s="90">
        <f t="shared" si="88"/>
        <v>8</v>
      </c>
      <c r="E930" s="63"/>
      <c r="G930" s="98" t="s">
        <v>148</v>
      </c>
      <c r="H930" s="98" t="s">
        <v>22</v>
      </c>
      <c r="I930" s="99">
        <f ca="1">INDEX($I$167:$I$218,MATCH($A930,$C$167:$C$218,0))+'Fuel adder inputs and calcs'!Q771</f>
        <v>8.9622168703596437</v>
      </c>
      <c r="J930" s="99"/>
      <c r="K930" s="98" t="s">
        <v>23</v>
      </c>
      <c r="L930" s="100">
        <v>1</v>
      </c>
      <c r="M930" s="148">
        <f t="shared" si="90"/>
        <v>46966</v>
      </c>
      <c r="N930" s="147"/>
      <c r="O930" s="98"/>
      <c r="P930" s="94" t="s">
        <v>117</v>
      </c>
      <c r="Q930" s="94"/>
      <c r="R930" s="101" t="str">
        <f t="shared" si="79"/>
        <v>Quarterly Fuel Prices_2021_Update</v>
      </c>
    </row>
    <row r="931" spans="1:18" x14ac:dyDescent="0.6">
      <c r="A931" s="90" t="str">
        <f t="shared" si="91"/>
        <v>2028Q3</v>
      </c>
      <c r="B931" s="90">
        <f t="shared" si="89"/>
        <v>3</v>
      </c>
      <c r="C931" s="90">
        <f t="shared" si="88"/>
        <v>2028</v>
      </c>
      <c r="D931" s="90">
        <f t="shared" si="88"/>
        <v>9</v>
      </c>
      <c r="E931" s="63"/>
      <c r="G931" s="98" t="s">
        <v>148</v>
      </c>
      <c r="H931" s="98" t="s">
        <v>22</v>
      </c>
      <c r="I931" s="99">
        <f ca="1">INDEX($I$167:$I$218,MATCH($A931,$C$167:$C$218,0))+'Fuel adder inputs and calcs'!Q772</f>
        <v>8.9622168703596437</v>
      </c>
      <c r="J931" s="99"/>
      <c r="K931" s="98" t="s">
        <v>23</v>
      </c>
      <c r="L931" s="100">
        <v>1</v>
      </c>
      <c r="M931" s="148">
        <f t="shared" si="90"/>
        <v>46997</v>
      </c>
      <c r="N931" s="147"/>
      <c r="O931" s="98"/>
      <c r="P931" s="94" t="s">
        <v>117</v>
      </c>
      <c r="Q931" s="94"/>
      <c r="R931" s="101" t="str">
        <f t="shared" si="79"/>
        <v>Quarterly Fuel Prices_2021_Update</v>
      </c>
    </row>
    <row r="932" spans="1:18" x14ac:dyDescent="0.6">
      <c r="A932" s="90" t="str">
        <f t="shared" si="91"/>
        <v>2028Q4</v>
      </c>
      <c r="B932" s="90">
        <f t="shared" si="89"/>
        <v>4</v>
      </c>
      <c r="C932" s="90">
        <f t="shared" si="88"/>
        <v>2028</v>
      </c>
      <c r="D932" s="90">
        <f t="shared" si="88"/>
        <v>10</v>
      </c>
      <c r="E932" s="63"/>
      <c r="G932" s="98" t="s">
        <v>148</v>
      </c>
      <c r="H932" s="98" t="s">
        <v>22</v>
      </c>
      <c r="I932" s="99">
        <f ca="1">INDEX($I$167:$I$218,MATCH($A932,$C$167:$C$218,0))+'Fuel adder inputs and calcs'!Q773</f>
        <v>10.723812729187507</v>
      </c>
      <c r="J932" s="99"/>
      <c r="K932" s="98" t="s">
        <v>23</v>
      </c>
      <c r="L932" s="100">
        <v>1</v>
      </c>
      <c r="M932" s="148">
        <f t="shared" si="90"/>
        <v>47027</v>
      </c>
      <c r="N932" s="147"/>
      <c r="O932" s="98"/>
      <c r="P932" s="94" t="s">
        <v>117</v>
      </c>
      <c r="Q932" s="94"/>
      <c r="R932" s="101" t="str">
        <f t="shared" si="79"/>
        <v>Quarterly Fuel Prices_2021_Update</v>
      </c>
    </row>
    <row r="933" spans="1:18" x14ac:dyDescent="0.6">
      <c r="A933" s="90" t="str">
        <f t="shared" si="91"/>
        <v>2028Q4</v>
      </c>
      <c r="B933" s="90">
        <f t="shared" si="89"/>
        <v>4</v>
      </c>
      <c r="C933" s="90">
        <f t="shared" si="88"/>
        <v>2028</v>
      </c>
      <c r="D933" s="90">
        <f t="shared" si="88"/>
        <v>11</v>
      </c>
      <c r="E933" s="63"/>
      <c r="G933" s="98" t="s">
        <v>148</v>
      </c>
      <c r="H933" s="98" t="s">
        <v>22</v>
      </c>
      <c r="I933" s="99">
        <f ca="1">INDEX($I$167:$I$218,MATCH($A933,$C$167:$C$218,0))+'Fuel adder inputs and calcs'!Q774</f>
        <v>10.723812729187507</v>
      </c>
      <c r="J933" s="99"/>
      <c r="K933" s="98" t="s">
        <v>23</v>
      </c>
      <c r="L933" s="100">
        <v>1</v>
      </c>
      <c r="M933" s="148">
        <f t="shared" si="90"/>
        <v>47058</v>
      </c>
      <c r="N933" s="147"/>
      <c r="O933" s="98"/>
      <c r="P933" s="94" t="s">
        <v>117</v>
      </c>
      <c r="Q933" s="94"/>
      <c r="R933" s="101" t="str">
        <f t="shared" si="79"/>
        <v>Quarterly Fuel Prices_2021_Update</v>
      </c>
    </row>
    <row r="934" spans="1:18" x14ac:dyDescent="0.6">
      <c r="A934" s="90" t="str">
        <f t="shared" si="91"/>
        <v>2028Q4</v>
      </c>
      <c r="B934" s="90">
        <f t="shared" si="89"/>
        <v>4</v>
      </c>
      <c r="C934" s="90">
        <f t="shared" si="88"/>
        <v>2028</v>
      </c>
      <c r="D934" s="90">
        <f t="shared" si="88"/>
        <v>12</v>
      </c>
      <c r="E934" s="63"/>
      <c r="G934" s="98" t="s">
        <v>148</v>
      </c>
      <c r="H934" s="98" t="s">
        <v>22</v>
      </c>
      <c r="I934" s="99">
        <f ca="1">INDEX($I$167:$I$218,MATCH($A934,$C$167:$C$218,0))+'Fuel adder inputs and calcs'!Q775</f>
        <v>11.376770229187507</v>
      </c>
      <c r="J934" s="99"/>
      <c r="K934" s="98" t="s">
        <v>23</v>
      </c>
      <c r="L934" s="100">
        <v>1</v>
      </c>
      <c r="M934" s="148">
        <f t="shared" si="90"/>
        <v>47088</v>
      </c>
      <c r="N934" s="147"/>
      <c r="O934" s="98"/>
      <c r="P934" s="94" t="s">
        <v>117</v>
      </c>
      <c r="Q934" s="94"/>
      <c r="R934" s="101" t="str">
        <f t="shared" si="79"/>
        <v>Quarterly Fuel Prices_2021_Update</v>
      </c>
    </row>
    <row r="935" spans="1:18" x14ac:dyDescent="0.6">
      <c r="A935" s="90" t="str">
        <f t="shared" si="91"/>
        <v>2029Q1</v>
      </c>
      <c r="B935" s="90">
        <f t="shared" si="89"/>
        <v>1</v>
      </c>
      <c r="C935" s="90">
        <f t="shared" ref="C935:D946" si="92">C779</f>
        <v>2029</v>
      </c>
      <c r="D935" s="90">
        <f t="shared" si="92"/>
        <v>1</v>
      </c>
      <c r="E935" s="63"/>
      <c r="G935" s="98" t="s">
        <v>148</v>
      </c>
      <c r="H935" s="98" t="s">
        <v>22</v>
      </c>
      <c r="I935" s="99">
        <f ca="1">INDEX($I$167:$I$218,MATCH($A935,$C$167:$C$218,0))+'Fuel adder inputs and calcs'!Q776</f>
        <v>17.308593198488758</v>
      </c>
      <c r="J935" s="99"/>
      <c r="K935" s="98" t="s">
        <v>23</v>
      </c>
      <c r="L935" s="100">
        <v>1</v>
      </c>
      <c r="M935" s="148">
        <f t="shared" si="90"/>
        <v>47119</v>
      </c>
      <c r="N935" s="147"/>
      <c r="O935" s="98"/>
      <c r="P935" s="94" t="s">
        <v>117</v>
      </c>
      <c r="Q935" s="94"/>
      <c r="R935" s="101" t="str">
        <f t="shared" si="79"/>
        <v>Quarterly Fuel Prices_2021_Update</v>
      </c>
    </row>
    <row r="936" spans="1:18" x14ac:dyDescent="0.6">
      <c r="A936" s="90" t="str">
        <f t="shared" si="91"/>
        <v>2029Q1</v>
      </c>
      <c r="B936" s="90">
        <f t="shared" si="89"/>
        <v>1</v>
      </c>
      <c r="C936" s="90">
        <f t="shared" si="92"/>
        <v>2029</v>
      </c>
      <c r="D936" s="90">
        <f t="shared" si="92"/>
        <v>2</v>
      </c>
      <c r="E936" s="63"/>
      <c r="G936" s="98" t="s">
        <v>148</v>
      </c>
      <c r="H936" s="98" t="s">
        <v>22</v>
      </c>
      <c r="I936" s="99">
        <f ca="1">INDEX($I$167:$I$218,MATCH($A936,$C$167:$C$218,0))+'Fuel adder inputs and calcs'!Q777</f>
        <v>17.687380698488756</v>
      </c>
      <c r="J936" s="99"/>
      <c r="K936" s="98" t="s">
        <v>23</v>
      </c>
      <c r="L936" s="100">
        <v>1</v>
      </c>
      <c r="M936" s="148">
        <f t="shared" si="90"/>
        <v>47150</v>
      </c>
      <c r="N936" s="147"/>
      <c r="O936" s="98"/>
      <c r="P936" s="94" t="s">
        <v>117</v>
      </c>
      <c r="Q936" s="94"/>
      <c r="R936" s="101" t="str">
        <f t="shared" si="79"/>
        <v>Quarterly Fuel Prices_2021_Update</v>
      </c>
    </row>
    <row r="937" spans="1:18" x14ac:dyDescent="0.6">
      <c r="A937" s="90" t="str">
        <f t="shared" si="91"/>
        <v>2029Q1</v>
      </c>
      <c r="B937" s="90">
        <f t="shared" si="89"/>
        <v>1</v>
      </c>
      <c r="C937" s="90">
        <f t="shared" si="92"/>
        <v>2029</v>
      </c>
      <c r="D937" s="90">
        <f t="shared" si="92"/>
        <v>3</v>
      </c>
      <c r="E937" s="63"/>
      <c r="G937" s="98" t="s">
        <v>148</v>
      </c>
      <c r="H937" s="98" t="s">
        <v>22</v>
      </c>
      <c r="I937" s="99">
        <f ca="1">INDEX($I$167:$I$218,MATCH($A937,$C$167:$C$218,0))+'Fuel adder inputs and calcs'!Q778</f>
        <v>16.940628198488756</v>
      </c>
      <c r="J937" s="99"/>
      <c r="K937" s="98" t="s">
        <v>23</v>
      </c>
      <c r="L937" s="100">
        <v>1</v>
      </c>
      <c r="M937" s="148">
        <f t="shared" si="90"/>
        <v>47178</v>
      </c>
      <c r="N937" s="147"/>
      <c r="O937" s="98"/>
      <c r="P937" s="94" t="s">
        <v>117</v>
      </c>
      <c r="Q937" s="94"/>
      <c r="R937" s="101" t="str">
        <f t="shared" si="79"/>
        <v>Quarterly Fuel Prices_2021_Update</v>
      </c>
    </row>
    <row r="938" spans="1:18" x14ac:dyDescent="0.6">
      <c r="A938" s="90" t="str">
        <f t="shared" si="91"/>
        <v>2029Q2</v>
      </c>
      <c r="B938" s="90">
        <f t="shared" si="89"/>
        <v>2</v>
      </c>
      <c r="C938" s="90">
        <f t="shared" si="92"/>
        <v>2029</v>
      </c>
      <c r="D938" s="90">
        <f t="shared" si="92"/>
        <v>4</v>
      </c>
      <c r="E938" s="63"/>
      <c r="G938" s="98" t="s">
        <v>148</v>
      </c>
      <c r="H938" s="98" t="s">
        <v>22</v>
      </c>
      <c r="I938" s="99">
        <f ca="1">INDEX($I$167:$I$218,MATCH($A938,$C$167:$C$218,0))+'Fuel adder inputs and calcs'!Q779</f>
        <v>10.011561136327733</v>
      </c>
      <c r="J938" s="99"/>
      <c r="K938" s="98" t="s">
        <v>23</v>
      </c>
      <c r="L938" s="100">
        <v>1</v>
      </c>
      <c r="M938" s="148">
        <f t="shared" si="90"/>
        <v>47209</v>
      </c>
      <c r="N938" s="147"/>
      <c r="O938" s="98"/>
      <c r="P938" s="94" t="s">
        <v>117</v>
      </c>
      <c r="Q938" s="94"/>
      <c r="R938" s="101" t="str">
        <f t="shared" si="79"/>
        <v>Quarterly Fuel Prices_2021_Update</v>
      </c>
    </row>
    <row r="939" spans="1:18" x14ac:dyDescent="0.6">
      <c r="A939" s="90" t="str">
        <f t="shared" si="91"/>
        <v>2029Q2</v>
      </c>
      <c r="B939" s="90">
        <f t="shared" si="89"/>
        <v>2</v>
      </c>
      <c r="C939" s="90">
        <f t="shared" si="92"/>
        <v>2029</v>
      </c>
      <c r="D939" s="90">
        <f t="shared" si="92"/>
        <v>5</v>
      </c>
      <c r="E939" s="63"/>
      <c r="G939" s="98" t="s">
        <v>148</v>
      </c>
      <c r="H939" s="98" t="s">
        <v>22</v>
      </c>
      <c r="I939" s="99">
        <f ca="1">INDEX($I$167:$I$218,MATCH($A939,$C$167:$C$218,0))+'Fuel adder inputs and calcs'!Q780</f>
        <v>9.2395561363277334</v>
      </c>
      <c r="J939" s="99"/>
      <c r="K939" s="98" t="s">
        <v>23</v>
      </c>
      <c r="L939" s="100">
        <v>1</v>
      </c>
      <c r="M939" s="148">
        <f t="shared" si="90"/>
        <v>47239</v>
      </c>
      <c r="N939" s="147"/>
      <c r="O939" s="98"/>
      <c r="P939" s="94" t="s">
        <v>117</v>
      </c>
      <c r="Q939" s="94"/>
      <c r="R939" s="101" t="str">
        <f t="shared" si="79"/>
        <v>Quarterly Fuel Prices_2021_Update</v>
      </c>
    </row>
    <row r="940" spans="1:18" x14ac:dyDescent="0.6">
      <c r="A940" s="90" t="str">
        <f t="shared" si="91"/>
        <v>2029Q2</v>
      </c>
      <c r="B940" s="90">
        <f t="shared" si="89"/>
        <v>2</v>
      </c>
      <c r="C940" s="90">
        <f t="shared" si="92"/>
        <v>2029</v>
      </c>
      <c r="D940" s="90">
        <f t="shared" si="92"/>
        <v>6</v>
      </c>
      <c r="E940" s="63"/>
      <c r="G940" s="98" t="s">
        <v>148</v>
      </c>
      <c r="H940" s="98" t="s">
        <v>22</v>
      </c>
      <c r="I940" s="99">
        <f ca="1">INDEX($I$167:$I$218,MATCH($A940,$C$167:$C$218,0))+'Fuel adder inputs and calcs'!Q781</f>
        <v>9.2395561363277334</v>
      </c>
      <c r="J940" s="99"/>
      <c r="K940" s="98" t="s">
        <v>23</v>
      </c>
      <c r="L940" s="100">
        <v>1</v>
      </c>
      <c r="M940" s="148">
        <f t="shared" si="90"/>
        <v>47270</v>
      </c>
      <c r="N940" s="147"/>
      <c r="O940" s="98"/>
      <c r="P940" s="94" t="s">
        <v>117</v>
      </c>
      <c r="Q940" s="94"/>
      <c r="R940" s="101" t="str">
        <f t="shared" si="79"/>
        <v>Quarterly Fuel Prices_2021_Update</v>
      </c>
    </row>
    <row r="941" spans="1:18" x14ac:dyDescent="0.6">
      <c r="A941" s="90" t="str">
        <f t="shared" si="91"/>
        <v>2029Q3</v>
      </c>
      <c r="B941" s="90">
        <f t="shared" si="89"/>
        <v>3</v>
      </c>
      <c r="C941" s="90">
        <f t="shared" si="92"/>
        <v>2029</v>
      </c>
      <c r="D941" s="90">
        <f t="shared" si="92"/>
        <v>7</v>
      </c>
      <c r="E941" s="63"/>
      <c r="G941" s="98" t="s">
        <v>148</v>
      </c>
      <c r="H941" s="98" t="s">
        <v>22</v>
      </c>
      <c r="I941" s="99">
        <f ca="1">INDEX($I$167:$I$218,MATCH($A941,$C$167:$C$218,0))+'Fuel adder inputs and calcs'!Q782</f>
        <v>8.9622168703596437</v>
      </c>
      <c r="J941" s="99"/>
      <c r="K941" s="98" t="s">
        <v>23</v>
      </c>
      <c r="L941" s="100">
        <v>1</v>
      </c>
      <c r="M941" s="148">
        <f t="shared" si="90"/>
        <v>47300</v>
      </c>
      <c r="N941" s="147"/>
      <c r="O941" s="98"/>
      <c r="P941" s="94" t="s">
        <v>117</v>
      </c>
      <c r="Q941" s="94"/>
      <c r="R941" s="101" t="str">
        <f t="shared" si="79"/>
        <v>Quarterly Fuel Prices_2021_Update</v>
      </c>
    </row>
    <row r="942" spans="1:18" x14ac:dyDescent="0.6">
      <c r="A942" s="90" t="str">
        <f t="shared" si="91"/>
        <v>2029Q3</v>
      </c>
      <c r="B942" s="90">
        <f t="shared" si="89"/>
        <v>3</v>
      </c>
      <c r="C942" s="90">
        <f t="shared" si="92"/>
        <v>2029</v>
      </c>
      <c r="D942" s="90">
        <f t="shared" si="92"/>
        <v>8</v>
      </c>
      <c r="E942" s="63"/>
      <c r="G942" s="98" t="s">
        <v>148</v>
      </c>
      <c r="H942" s="98" t="s">
        <v>22</v>
      </c>
      <c r="I942" s="99">
        <f ca="1">INDEX($I$167:$I$218,MATCH($A942,$C$167:$C$218,0))+'Fuel adder inputs and calcs'!Q783</f>
        <v>8.9622168703596437</v>
      </c>
      <c r="J942" s="99"/>
      <c r="K942" s="98" t="s">
        <v>23</v>
      </c>
      <c r="L942" s="100">
        <v>1</v>
      </c>
      <c r="M942" s="148">
        <f t="shared" si="90"/>
        <v>47331</v>
      </c>
      <c r="N942" s="147"/>
      <c r="O942" s="98"/>
      <c r="P942" s="94" t="s">
        <v>117</v>
      </c>
      <c r="Q942" s="94"/>
      <c r="R942" s="101" t="str">
        <f t="shared" si="79"/>
        <v>Quarterly Fuel Prices_2021_Update</v>
      </c>
    </row>
    <row r="943" spans="1:18" x14ac:dyDescent="0.6">
      <c r="A943" s="90" t="str">
        <f t="shared" si="91"/>
        <v>2029Q3</v>
      </c>
      <c r="B943" s="90">
        <f t="shared" si="89"/>
        <v>3</v>
      </c>
      <c r="C943" s="90">
        <f t="shared" si="92"/>
        <v>2029</v>
      </c>
      <c r="D943" s="90">
        <f t="shared" si="92"/>
        <v>9</v>
      </c>
      <c r="E943" s="63"/>
      <c r="G943" s="98" t="s">
        <v>148</v>
      </c>
      <c r="H943" s="98" t="s">
        <v>22</v>
      </c>
      <c r="I943" s="99">
        <f ca="1">INDEX($I$167:$I$218,MATCH($A943,$C$167:$C$218,0))+'Fuel adder inputs and calcs'!Q784</f>
        <v>8.9622168703596437</v>
      </c>
      <c r="J943" s="99"/>
      <c r="K943" s="98" t="s">
        <v>23</v>
      </c>
      <c r="L943" s="100">
        <v>1</v>
      </c>
      <c r="M943" s="148">
        <f t="shared" si="90"/>
        <v>47362</v>
      </c>
      <c r="N943" s="147"/>
      <c r="O943" s="98"/>
      <c r="P943" s="94" t="s">
        <v>117</v>
      </c>
      <c r="Q943" s="94"/>
      <c r="R943" s="101" t="str">
        <f t="shared" si="79"/>
        <v>Quarterly Fuel Prices_2021_Update</v>
      </c>
    </row>
    <row r="944" spans="1:18" x14ac:dyDescent="0.6">
      <c r="A944" s="90" t="str">
        <f t="shared" si="91"/>
        <v>2029Q4</v>
      </c>
      <c r="B944" s="90">
        <f t="shared" si="89"/>
        <v>4</v>
      </c>
      <c r="C944" s="90">
        <f t="shared" si="92"/>
        <v>2029</v>
      </c>
      <c r="D944" s="90">
        <f t="shared" si="92"/>
        <v>10</v>
      </c>
      <c r="E944" s="63"/>
      <c r="G944" s="98" t="s">
        <v>148</v>
      </c>
      <c r="H944" s="98" t="s">
        <v>22</v>
      </c>
      <c r="I944" s="99">
        <f ca="1">INDEX($I$167:$I$218,MATCH($A944,$C$167:$C$218,0))+'Fuel adder inputs and calcs'!Q785</f>
        <v>10.723812729187507</v>
      </c>
      <c r="J944" s="99"/>
      <c r="K944" s="98" t="s">
        <v>23</v>
      </c>
      <c r="L944" s="100">
        <v>1</v>
      </c>
      <c r="M944" s="148">
        <f t="shared" si="90"/>
        <v>47392</v>
      </c>
      <c r="N944" s="147"/>
      <c r="O944" s="98"/>
      <c r="P944" s="94" t="s">
        <v>117</v>
      </c>
      <c r="Q944" s="94"/>
      <c r="R944" s="101" t="str">
        <f t="shared" si="79"/>
        <v>Quarterly Fuel Prices_2021_Update</v>
      </c>
    </row>
    <row r="945" spans="1:18" x14ac:dyDescent="0.6">
      <c r="A945" s="90" t="str">
        <f t="shared" si="91"/>
        <v>2029Q4</v>
      </c>
      <c r="B945" s="90">
        <f t="shared" si="89"/>
        <v>4</v>
      </c>
      <c r="C945" s="90">
        <f t="shared" si="92"/>
        <v>2029</v>
      </c>
      <c r="D945" s="90">
        <f t="shared" si="92"/>
        <v>11</v>
      </c>
      <c r="E945" s="63"/>
      <c r="G945" s="98" t="s">
        <v>148</v>
      </c>
      <c r="H945" s="98" t="s">
        <v>22</v>
      </c>
      <c r="I945" s="99">
        <f ca="1">INDEX($I$167:$I$218,MATCH($A945,$C$167:$C$218,0))+'Fuel adder inputs and calcs'!Q786</f>
        <v>10.723812729187507</v>
      </c>
      <c r="J945" s="99"/>
      <c r="K945" s="98" t="s">
        <v>23</v>
      </c>
      <c r="L945" s="100">
        <v>1</v>
      </c>
      <c r="M945" s="148">
        <f t="shared" si="90"/>
        <v>47423</v>
      </c>
      <c r="N945" s="147"/>
      <c r="O945" s="98"/>
      <c r="P945" s="94" t="s">
        <v>117</v>
      </c>
      <c r="Q945" s="94"/>
      <c r="R945" s="101" t="str">
        <f t="shared" si="79"/>
        <v>Quarterly Fuel Prices_2021_Update</v>
      </c>
    </row>
    <row r="946" spans="1:18" x14ac:dyDescent="0.6">
      <c r="A946" s="90" t="str">
        <f t="shared" si="91"/>
        <v>2029Q4</v>
      </c>
      <c r="B946" s="90">
        <f t="shared" si="89"/>
        <v>4</v>
      </c>
      <c r="C946" s="90">
        <f t="shared" si="92"/>
        <v>2029</v>
      </c>
      <c r="D946" s="90">
        <f t="shared" si="92"/>
        <v>12</v>
      </c>
      <c r="E946" s="63"/>
      <c r="G946" s="98" t="s">
        <v>148</v>
      </c>
      <c r="H946" s="98" t="s">
        <v>22</v>
      </c>
      <c r="I946" s="99">
        <f ca="1">INDEX($I$167:$I$218,MATCH($A946,$C$167:$C$218,0))+'Fuel adder inputs and calcs'!Q787</f>
        <v>11.376770229187507</v>
      </c>
      <c r="J946" s="99"/>
      <c r="K946" s="98" t="s">
        <v>23</v>
      </c>
      <c r="L946" s="100">
        <v>1</v>
      </c>
      <c r="M946" s="148">
        <f t="shared" si="90"/>
        <v>47453</v>
      </c>
      <c r="N946" s="147"/>
      <c r="O946" s="98"/>
      <c r="P946" s="94" t="s">
        <v>117</v>
      </c>
      <c r="Q946" s="94"/>
      <c r="R946" s="101" t="str">
        <f t="shared" si="79"/>
        <v>Quarterly Fuel Prices_2021_Update</v>
      </c>
    </row>
    <row r="947" spans="1:18" x14ac:dyDescent="0.6">
      <c r="E947" s="63"/>
      <c r="F947" s="7" t="s">
        <v>155</v>
      </c>
      <c r="G947" s="98" t="s">
        <v>26</v>
      </c>
      <c r="H947" s="98" t="s">
        <v>22</v>
      </c>
      <c r="I947" s="99">
        <v>0</v>
      </c>
      <c r="J947" s="99"/>
      <c r="K947" s="98" t="s">
        <v>23</v>
      </c>
      <c r="L947" s="100">
        <v>1</v>
      </c>
      <c r="M947" s="148"/>
      <c r="N947" s="147"/>
      <c r="O947" s="98"/>
      <c r="P947" s="94" t="s">
        <v>117</v>
      </c>
      <c r="Q947" s="94"/>
      <c r="R947" s="101" t="str">
        <f t="shared" si="43"/>
        <v>Quarterly Fuel Prices_2021_Update</v>
      </c>
    </row>
    <row r="948" spans="1:18" x14ac:dyDescent="0.6">
      <c r="E948" s="63"/>
      <c r="F948" s="7" t="s">
        <v>155</v>
      </c>
      <c r="G948" s="98" t="s">
        <v>149</v>
      </c>
      <c r="H948" s="98" t="s">
        <v>22</v>
      </c>
      <c r="I948" s="99">
        <f t="shared" ref="I948:I958" ca="1" si="93">I115*(1-Synergen_Gas_Discount)</f>
        <v>8.6206179092252686</v>
      </c>
      <c r="J948" s="99"/>
      <c r="K948" s="98" t="s">
        <v>23</v>
      </c>
      <c r="L948" s="100">
        <v>1</v>
      </c>
      <c r="M948" s="148">
        <f t="shared" ref="M948:M958" si="94">M427</f>
        <v>42736</v>
      </c>
      <c r="N948" s="147"/>
      <c r="O948" s="98"/>
      <c r="P948" s="94" t="s">
        <v>117</v>
      </c>
      <c r="Q948" s="94"/>
      <c r="R948" s="101" t="str">
        <f t="shared" si="43"/>
        <v>Quarterly Fuel Prices_2021_Update</v>
      </c>
    </row>
    <row r="949" spans="1:18" x14ac:dyDescent="0.6">
      <c r="E949" s="63"/>
      <c r="G949" s="98" t="s">
        <v>149</v>
      </c>
      <c r="H949" s="98" t="s">
        <v>22</v>
      </c>
      <c r="I949" s="99">
        <f t="shared" ca="1" si="93"/>
        <v>5.3008391719286543</v>
      </c>
      <c r="J949" s="99"/>
      <c r="K949" s="98" t="s">
        <v>23</v>
      </c>
      <c r="L949" s="100">
        <v>1</v>
      </c>
      <c r="M949" s="148">
        <f t="shared" si="94"/>
        <v>42826</v>
      </c>
      <c r="N949" s="147"/>
      <c r="O949" s="98"/>
      <c r="P949" s="94" t="s">
        <v>117</v>
      </c>
      <c r="Q949" s="94"/>
      <c r="R949" s="101" t="str">
        <f t="shared" si="43"/>
        <v>Quarterly Fuel Prices_2021_Update</v>
      </c>
    </row>
    <row r="950" spans="1:18" x14ac:dyDescent="0.6">
      <c r="E950" s="63"/>
      <c r="G950" s="98" t="s">
        <v>149</v>
      </c>
      <c r="H950" s="98" t="s">
        <v>22</v>
      </c>
      <c r="I950" s="99">
        <f t="shared" ca="1" si="93"/>
        <v>5.1344356123478008</v>
      </c>
      <c r="J950" s="99"/>
      <c r="K950" s="98" t="s">
        <v>23</v>
      </c>
      <c r="L950" s="100">
        <v>1</v>
      </c>
      <c r="M950" s="148">
        <f t="shared" si="94"/>
        <v>42917</v>
      </c>
      <c r="N950" s="147"/>
      <c r="O950" s="98"/>
      <c r="P950" s="94" t="s">
        <v>117</v>
      </c>
      <c r="Q950" s="94"/>
      <c r="R950" s="101" t="str">
        <f t="shared" si="43"/>
        <v>Quarterly Fuel Prices_2021_Update</v>
      </c>
    </row>
    <row r="951" spans="1:18" x14ac:dyDescent="0.6">
      <c r="E951" s="63"/>
      <c r="G951" s="98" t="s">
        <v>149</v>
      </c>
      <c r="H951" s="98" t="s">
        <v>22</v>
      </c>
      <c r="I951" s="99">
        <f t="shared" ca="1" si="93"/>
        <v>5.7281901276445186</v>
      </c>
      <c r="J951" s="99"/>
      <c r="K951" s="98" t="s">
        <v>23</v>
      </c>
      <c r="L951" s="100">
        <v>1</v>
      </c>
      <c r="M951" s="148">
        <f t="shared" si="94"/>
        <v>43009</v>
      </c>
      <c r="N951" s="147"/>
      <c r="O951" s="98"/>
      <c r="P951" s="94" t="s">
        <v>117</v>
      </c>
      <c r="Q951" s="94"/>
      <c r="R951" s="101" t="str">
        <f t="shared" si="43"/>
        <v>Quarterly Fuel Prices_2021_Update</v>
      </c>
    </row>
    <row r="952" spans="1:18" x14ac:dyDescent="0.6">
      <c r="E952" s="63"/>
      <c r="G952" s="98" t="s">
        <v>149</v>
      </c>
      <c r="H952" s="98" t="s">
        <v>22</v>
      </c>
      <c r="I952" s="99">
        <f t="shared" ca="1" si="93"/>
        <v>8.6206179092252686</v>
      </c>
      <c r="J952" s="99"/>
      <c r="K952" s="98" t="s">
        <v>23</v>
      </c>
      <c r="L952" s="100">
        <v>1</v>
      </c>
      <c r="M952" s="148">
        <f t="shared" si="94"/>
        <v>43101</v>
      </c>
      <c r="N952" s="147"/>
      <c r="O952" s="98"/>
      <c r="P952" s="94" t="s">
        <v>117</v>
      </c>
      <c r="Q952" s="94"/>
      <c r="R952" s="101" t="str">
        <f t="shared" si="43"/>
        <v>Quarterly Fuel Prices_2021_Update</v>
      </c>
    </row>
    <row r="953" spans="1:18" x14ac:dyDescent="0.6">
      <c r="E953" s="63"/>
      <c r="G953" s="98" t="s">
        <v>149</v>
      </c>
      <c r="H953" s="98" t="s">
        <v>22</v>
      </c>
      <c r="I953" s="99">
        <f t="shared" ca="1" si="93"/>
        <v>5.3008391719286543</v>
      </c>
      <c r="J953" s="99"/>
      <c r="K953" s="98" t="s">
        <v>23</v>
      </c>
      <c r="L953" s="100">
        <v>1</v>
      </c>
      <c r="M953" s="148">
        <f t="shared" si="94"/>
        <v>43191</v>
      </c>
      <c r="N953" s="147"/>
      <c r="O953" s="98"/>
      <c r="P953" s="94" t="s">
        <v>117</v>
      </c>
      <c r="Q953" s="94"/>
      <c r="R953" s="101" t="str">
        <f t="shared" si="43"/>
        <v>Quarterly Fuel Prices_2021_Update</v>
      </c>
    </row>
    <row r="954" spans="1:18" x14ac:dyDescent="0.6">
      <c r="E954" s="63"/>
      <c r="G954" s="98" t="s">
        <v>149</v>
      </c>
      <c r="H954" s="98" t="s">
        <v>22</v>
      </c>
      <c r="I954" s="99">
        <f t="shared" ca="1" si="93"/>
        <v>5.1344356123478008</v>
      </c>
      <c r="J954" s="99"/>
      <c r="K954" s="98" t="s">
        <v>23</v>
      </c>
      <c r="L954" s="100">
        <v>1</v>
      </c>
      <c r="M954" s="148">
        <f t="shared" si="94"/>
        <v>43282</v>
      </c>
      <c r="N954" s="147"/>
      <c r="O954" s="98"/>
      <c r="P954" s="94" t="s">
        <v>117</v>
      </c>
      <c r="Q954" s="94"/>
      <c r="R954" s="101" t="str">
        <f t="shared" si="43"/>
        <v>Quarterly Fuel Prices_2021_Update</v>
      </c>
    </row>
    <row r="955" spans="1:18" x14ac:dyDescent="0.6">
      <c r="E955" s="63"/>
      <c r="G955" s="98" t="s">
        <v>149</v>
      </c>
      <c r="H955" s="98" t="s">
        <v>22</v>
      </c>
      <c r="I955" s="99">
        <f t="shared" ca="1" si="93"/>
        <v>5.7281901276445186</v>
      </c>
      <c r="J955" s="99"/>
      <c r="K955" s="98" t="s">
        <v>23</v>
      </c>
      <c r="L955" s="100">
        <v>1</v>
      </c>
      <c r="M955" s="148">
        <f t="shared" si="94"/>
        <v>43374</v>
      </c>
      <c r="N955" s="147"/>
      <c r="O955" s="98"/>
      <c r="P955" s="94" t="s">
        <v>117</v>
      </c>
      <c r="Q955" s="94"/>
      <c r="R955" s="101" t="str">
        <f t="shared" si="43"/>
        <v>Quarterly Fuel Prices_2021_Update</v>
      </c>
    </row>
    <row r="956" spans="1:18" x14ac:dyDescent="0.6">
      <c r="E956" s="63"/>
      <c r="G956" s="98" t="s">
        <v>149</v>
      </c>
      <c r="H956" s="98" t="s">
        <v>22</v>
      </c>
      <c r="I956" s="99">
        <f t="shared" ca="1" si="93"/>
        <v>8.6206179092252686</v>
      </c>
      <c r="J956" s="99"/>
      <c r="K956" s="98" t="s">
        <v>23</v>
      </c>
      <c r="L956" s="100">
        <v>1</v>
      </c>
      <c r="M956" s="148">
        <f t="shared" si="94"/>
        <v>43466</v>
      </c>
      <c r="N956" s="147"/>
      <c r="O956" s="98"/>
      <c r="P956" s="94" t="s">
        <v>117</v>
      </c>
      <c r="Q956" s="94"/>
      <c r="R956" s="101" t="str">
        <f t="shared" si="43"/>
        <v>Quarterly Fuel Prices_2021_Update</v>
      </c>
    </row>
    <row r="957" spans="1:18" x14ac:dyDescent="0.6">
      <c r="E957" s="63"/>
      <c r="G957" s="98" t="s">
        <v>149</v>
      </c>
      <c r="H957" s="98" t="s">
        <v>22</v>
      </c>
      <c r="I957" s="99">
        <f t="shared" ca="1" si="93"/>
        <v>5.3008391719286543</v>
      </c>
      <c r="J957" s="99"/>
      <c r="K957" s="98" t="s">
        <v>23</v>
      </c>
      <c r="L957" s="100">
        <v>1</v>
      </c>
      <c r="M957" s="148">
        <f t="shared" si="94"/>
        <v>43556</v>
      </c>
      <c r="N957" s="147"/>
      <c r="O957" s="98"/>
      <c r="P957" s="94" t="s">
        <v>117</v>
      </c>
      <c r="Q957" s="94"/>
      <c r="R957" s="101" t="str">
        <f t="shared" si="43"/>
        <v>Quarterly Fuel Prices_2021_Update</v>
      </c>
    </row>
    <row r="958" spans="1:18" x14ac:dyDescent="0.6">
      <c r="E958" s="63"/>
      <c r="F958" s="7" t="s">
        <v>147</v>
      </c>
      <c r="G958" s="98" t="s">
        <v>149</v>
      </c>
      <c r="H958" s="98" t="s">
        <v>22</v>
      </c>
      <c r="I958" s="99">
        <f t="shared" ca="1" si="93"/>
        <v>5.1344356123478008</v>
      </c>
      <c r="J958" s="99"/>
      <c r="K958" s="98" t="s">
        <v>23</v>
      </c>
      <c r="L958" s="100">
        <v>1</v>
      </c>
      <c r="M958" s="148">
        <f t="shared" si="94"/>
        <v>43647</v>
      </c>
      <c r="N958" s="147"/>
      <c r="O958" s="98"/>
      <c r="P958" s="94" t="s">
        <v>117</v>
      </c>
      <c r="Q958" s="94"/>
      <c r="R958" s="101" t="str">
        <f t="shared" si="43"/>
        <v>Quarterly Fuel Prices_2021_Update</v>
      </c>
    </row>
    <row r="959" spans="1:18" x14ac:dyDescent="0.6">
      <c r="E959" s="63"/>
      <c r="F959" s="7" t="s">
        <v>147</v>
      </c>
      <c r="G959" s="98" t="s">
        <v>149</v>
      </c>
      <c r="H959" s="98" t="s">
        <v>22</v>
      </c>
      <c r="I959" s="99">
        <f t="shared" ref="I959:I1000" ca="1" si="95">I125</f>
        <v>8.5573926872463346</v>
      </c>
      <c r="J959" s="99"/>
      <c r="K959" s="98" t="s">
        <v>23</v>
      </c>
      <c r="L959" s="100">
        <v>1</v>
      </c>
      <c r="M959" s="148">
        <v>43703</v>
      </c>
      <c r="N959" s="147"/>
      <c r="O959" s="98"/>
      <c r="P959" s="94" t="s">
        <v>117</v>
      </c>
      <c r="Q959" s="94"/>
      <c r="R959" s="101" t="str">
        <f t="shared" si="43"/>
        <v>Quarterly Fuel Prices_2021_Update</v>
      </c>
    </row>
    <row r="960" spans="1:18" x14ac:dyDescent="0.6">
      <c r="E960" s="63"/>
      <c r="F960" s="163"/>
      <c r="G960" s="98" t="s">
        <v>149</v>
      </c>
      <c r="H960" s="98" t="s">
        <v>22</v>
      </c>
      <c r="I960" s="99">
        <f t="shared" ca="1" si="95"/>
        <v>9.5469835460741983</v>
      </c>
      <c r="J960" s="99"/>
      <c r="K960" s="98" t="s">
        <v>23</v>
      </c>
      <c r="L960" s="100">
        <v>1</v>
      </c>
      <c r="M960" s="148">
        <f t="shared" ref="M960:M1000" si="96">M438</f>
        <v>43739</v>
      </c>
      <c r="N960" s="147"/>
      <c r="O960" s="98"/>
      <c r="P960" s="94" t="s">
        <v>117</v>
      </c>
      <c r="Q960" s="94"/>
      <c r="R960" s="101" t="str">
        <f t="shared" si="43"/>
        <v>Quarterly Fuel Prices_2021_Update</v>
      </c>
    </row>
    <row r="961" spans="5:18" x14ac:dyDescent="0.6">
      <c r="E961" s="63"/>
      <c r="F961" s="163"/>
      <c r="G961" s="98" t="s">
        <v>149</v>
      </c>
      <c r="H961" s="98" t="s">
        <v>22</v>
      </c>
      <c r="I961" s="99">
        <f t="shared" ca="1" si="95"/>
        <v>14.367696515375448</v>
      </c>
      <c r="J961" s="99"/>
      <c r="K961" s="98" t="s">
        <v>23</v>
      </c>
      <c r="L961" s="100">
        <v>1</v>
      </c>
      <c r="M961" s="148">
        <f t="shared" si="96"/>
        <v>43831</v>
      </c>
      <c r="N961" s="147"/>
      <c r="O961" s="98"/>
      <c r="P961" s="94" t="s">
        <v>117</v>
      </c>
      <c r="Q961" s="94"/>
      <c r="R961" s="101" t="str">
        <f t="shared" si="43"/>
        <v>Quarterly Fuel Prices_2021_Update</v>
      </c>
    </row>
    <row r="962" spans="5:18" x14ac:dyDescent="0.6">
      <c r="E962" s="63"/>
      <c r="F962" s="163"/>
      <c r="G962" s="98" t="s">
        <v>149</v>
      </c>
      <c r="H962" s="98" t="s">
        <v>22</v>
      </c>
      <c r="I962" s="99">
        <f t="shared" ca="1" si="95"/>
        <v>8.8347319532144244</v>
      </c>
      <c r="J962" s="99"/>
      <c r="K962" s="98" t="s">
        <v>23</v>
      </c>
      <c r="L962" s="100">
        <v>1</v>
      </c>
      <c r="M962" s="148">
        <f t="shared" si="96"/>
        <v>43922</v>
      </c>
      <c r="N962" s="147"/>
      <c r="O962" s="98"/>
      <c r="P962" s="94" t="s">
        <v>117</v>
      </c>
      <c r="Q962" s="94"/>
      <c r="R962" s="101" t="str">
        <f t="shared" si="43"/>
        <v>Quarterly Fuel Prices_2021_Update</v>
      </c>
    </row>
    <row r="963" spans="5:18" x14ac:dyDescent="0.6">
      <c r="E963" s="63"/>
      <c r="F963" s="163"/>
      <c r="G963" s="98" t="s">
        <v>149</v>
      </c>
      <c r="H963" s="98" t="s">
        <v>22</v>
      </c>
      <c r="I963" s="99">
        <f t="shared" ca="1" si="95"/>
        <v>8.5573926872463346</v>
      </c>
      <c r="J963" s="99"/>
      <c r="K963" s="98" t="s">
        <v>23</v>
      </c>
      <c r="L963" s="100">
        <v>1</v>
      </c>
      <c r="M963" s="148">
        <f t="shared" si="96"/>
        <v>44013</v>
      </c>
      <c r="N963" s="147"/>
      <c r="O963" s="98"/>
      <c r="P963" s="94" t="s">
        <v>117</v>
      </c>
      <c r="Q963" s="94"/>
      <c r="R963" s="101" t="str">
        <f t="shared" si="43"/>
        <v>Quarterly Fuel Prices_2021_Update</v>
      </c>
    </row>
    <row r="964" spans="5:18" x14ac:dyDescent="0.6">
      <c r="E964" s="63"/>
      <c r="F964" s="163"/>
      <c r="G964" s="98" t="s">
        <v>149</v>
      </c>
      <c r="H964" s="98" t="s">
        <v>22</v>
      </c>
      <c r="I964" s="99">
        <f t="shared" ca="1" si="95"/>
        <v>9.5469835460741983</v>
      </c>
      <c r="J964" s="99"/>
      <c r="K964" s="98" t="s">
        <v>23</v>
      </c>
      <c r="L964" s="100">
        <v>1</v>
      </c>
      <c r="M964" s="148">
        <f t="shared" si="96"/>
        <v>44105</v>
      </c>
      <c r="N964" s="147"/>
      <c r="O964" s="98"/>
      <c r="P964" s="94" t="s">
        <v>117</v>
      </c>
      <c r="Q964" s="94"/>
      <c r="R964" s="101" t="str">
        <f t="shared" si="43"/>
        <v>Quarterly Fuel Prices_2021_Update</v>
      </c>
    </row>
    <row r="965" spans="5:18" x14ac:dyDescent="0.6">
      <c r="E965" s="63"/>
      <c r="F965" s="163"/>
      <c r="G965" s="98" t="s">
        <v>149</v>
      </c>
      <c r="H965" s="98" t="s">
        <v>22</v>
      </c>
      <c r="I965" s="99">
        <f t="shared" ca="1" si="95"/>
        <v>14.367696515375448</v>
      </c>
      <c r="J965" s="99"/>
      <c r="K965" s="98" t="s">
        <v>23</v>
      </c>
      <c r="L965" s="100">
        <v>1</v>
      </c>
      <c r="M965" s="148">
        <f t="shared" si="96"/>
        <v>44197</v>
      </c>
      <c r="N965" s="147"/>
      <c r="O965" s="98"/>
      <c r="P965" s="94" t="s">
        <v>117</v>
      </c>
      <c r="Q965" s="94"/>
      <c r="R965" s="101" t="str">
        <f t="shared" si="43"/>
        <v>Quarterly Fuel Prices_2021_Update</v>
      </c>
    </row>
    <row r="966" spans="5:18" x14ac:dyDescent="0.6">
      <c r="E966" s="63"/>
      <c r="F966" s="163"/>
      <c r="G966" s="98" t="s">
        <v>149</v>
      </c>
      <c r="H966" s="98" t="s">
        <v>22</v>
      </c>
      <c r="I966" s="99">
        <f t="shared" ca="1" si="95"/>
        <v>8.8347319532144244</v>
      </c>
      <c r="J966" s="99"/>
      <c r="K966" s="98" t="s">
        <v>23</v>
      </c>
      <c r="L966" s="100">
        <v>1</v>
      </c>
      <c r="M966" s="148">
        <f t="shared" si="96"/>
        <v>44287</v>
      </c>
      <c r="N966" s="147"/>
      <c r="O966" s="98"/>
      <c r="P966" s="94" t="s">
        <v>117</v>
      </c>
      <c r="Q966" s="94"/>
      <c r="R966" s="101" t="str">
        <f t="shared" si="43"/>
        <v>Quarterly Fuel Prices_2021_Update</v>
      </c>
    </row>
    <row r="967" spans="5:18" x14ac:dyDescent="0.6">
      <c r="E967" s="63"/>
      <c r="F967" s="163"/>
      <c r="G967" s="98" t="s">
        <v>149</v>
      </c>
      <c r="H967" s="98" t="s">
        <v>22</v>
      </c>
      <c r="I967" s="99">
        <f t="shared" ca="1" si="95"/>
        <v>8.5573926872463346</v>
      </c>
      <c r="J967" s="99"/>
      <c r="K967" s="98" t="s">
        <v>23</v>
      </c>
      <c r="L967" s="100">
        <v>1</v>
      </c>
      <c r="M967" s="148">
        <f t="shared" si="96"/>
        <v>44378</v>
      </c>
      <c r="N967" s="147"/>
      <c r="O967" s="98"/>
      <c r="P967" s="94" t="s">
        <v>117</v>
      </c>
      <c r="Q967" s="94"/>
      <c r="R967" s="101" t="str">
        <f t="shared" si="43"/>
        <v>Quarterly Fuel Prices_2021_Update</v>
      </c>
    </row>
    <row r="968" spans="5:18" x14ac:dyDescent="0.6">
      <c r="E968" s="63"/>
      <c r="F968" s="163"/>
      <c r="G968" s="98" t="s">
        <v>149</v>
      </c>
      <c r="H968" s="98" t="s">
        <v>22</v>
      </c>
      <c r="I968" s="99">
        <f t="shared" ca="1" si="95"/>
        <v>9.5469835460741983</v>
      </c>
      <c r="J968" s="99"/>
      <c r="K968" s="98" t="s">
        <v>23</v>
      </c>
      <c r="L968" s="100">
        <v>1</v>
      </c>
      <c r="M968" s="148">
        <f t="shared" si="96"/>
        <v>44470</v>
      </c>
      <c r="N968" s="147"/>
      <c r="O968" s="98"/>
      <c r="P968" s="94" t="s">
        <v>117</v>
      </c>
      <c r="Q968" s="94"/>
      <c r="R968" s="101" t="str">
        <f t="shared" si="43"/>
        <v>Quarterly Fuel Prices_2021_Update</v>
      </c>
    </row>
    <row r="969" spans="5:18" x14ac:dyDescent="0.6">
      <c r="E969" s="63"/>
      <c r="F969" s="163"/>
      <c r="G969" s="98" t="s">
        <v>149</v>
      </c>
      <c r="H969" s="98" t="s">
        <v>22</v>
      </c>
      <c r="I969" s="99">
        <f t="shared" ca="1" si="95"/>
        <v>14.367696515375448</v>
      </c>
      <c r="J969" s="99"/>
      <c r="K969" s="98" t="s">
        <v>23</v>
      </c>
      <c r="L969" s="100">
        <v>1</v>
      </c>
      <c r="M969" s="148">
        <f t="shared" si="96"/>
        <v>44562</v>
      </c>
      <c r="N969" s="147"/>
      <c r="O969" s="98"/>
      <c r="P969" s="94" t="s">
        <v>117</v>
      </c>
      <c r="Q969" s="94"/>
      <c r="R969" s="101" t="str">
        <f t="shared" si="43"/>
        <v>Quarterly Fuel Prices_2021_Update</v>
      </c>
    </row>
    <row r="970" spans="5:18" x14ac:dyDescent="0.6">
      <c r="E970" s="63"/>
      <c r="F970" s="163"/>
      <c r="G970" s="98" t="s">
        <v>149</v>
      </c>
      <c r="H970" s="98" t="s">
        <v>22</v>
      </c>
      <c r="I970" s="99">
        <f t="shared" ca="1" si="95"/>
        <v>8.8347319532144244</v>
      </c>
      <c r="J970" s="99"/>
      <c r="K970" s="98" t="s">
        <v>23</v>
      </c>
      <c r="L970" s="100">
        <v>1</v>
      </c>
      <c r="M970" s="148">
        <f t="shared" si="96"/>
        <v>44652</v>
      </c>
      <c r="N970" s="147"/>
      <c r="O970" s="98"/>
      <c r="P970" s="94" t="s">
        <v>117</v>
      </c>
      <c r="Q970" s="94"/>
      <c r="R970" s="101" t="str">
        <f t="shared" si="43"/>
        <v>Quarterly Fuel Prices_2021_Update</v>
      </c>
    </row>
    <row r="971" spans="5:18" x14ac:dyDescent="0.6">
      <c r="E971" s="63"/>
      <c r="F971" s="163"/>
      <c r="G971" s="98" t="s">
        <v>149</v>
      </c>
      <c r="H971" s="98" t="s">
        <v>22</v>
      </c>
      <c r="I971" s="99">
        <f t="shared" ca="1" si="95"/>
        <v>8.5573926872463346</v>
      </c>
      <c r="J971" s="99"/>
      <c r="K971" s="98" t="s">
        <v>23</v>
      </c>
      <c r="L971" s="100">
        <v>1</v>
      </c>
      <c r="M971" s="148">
        <f t="shared" si="96"/>
        <v>44743</v>
      </c>
      <c r="N971" s="147"/>
      <c r="O971" s="98"/>
      <c r="P971" s="94" t="s">
        <v>117</v>
      </c>
      <c r="Q971" s="94"/>
      <c r="R971" s="101" t="str">
        <f t="shared" si="43"/>
        <v>Quarterly Fuel Prices_2021_Update</v>
      </c>
    </row>
    <row r="972" spans="5:18" x14ac:dyDescent="0.6">
      <c r="E972" s="63"/>
      <c r="F972" s="163"/>
      <c r="G972" s="98" t="s">
        <v>149</v>
      </c>
      <c r="H972" s="98" t="s">
        <v>22</v>
      </c>
      <c r="I972" s="99">
        <f t="shared" ca="1" si="95"/>
        <v>9.5469835460741983</v>
      </c>
      <c r="J972" s="99"/>
      <c r="K972" s="98" t="s">
        <v>23</v>
      </c>
      <c r="L972" s="100">
        <v>1</v>
      </c>
      <c r="M972" s="148">
        <f t="shared" si="96"/>
        <v>44835</v>
      </c>
      <c r="N972" s="147"/>
      <c r="O972" s="98"/>
      <c r="P972" s="94" t="s">
        <v>117</v>
      </c>
      <c r="Q972" s="94"/>
      <c r="R972" s="101" t="str">
        <f t="shared" si="43"/>
        <v>Quarterly Fuel Prices_2021_Update</v>
      </c>
    </row>
    <row r="973" spans="5:18" x14ac:dyDescent="0.6">
      <c r="E973" s="63"/>
      <c r="F973" s="163"/>
      <c r="G973" s="98" t="s">
        <v>149</v>
      </c>
      <c r="H973" s="98" t="s">
        <v>22</v>
      </c>
      <c r="I973" s="99">
        <f t="shared" ca="1" si="95"/>
        <v>14.367696515375448</v>
      </c>
      <c r="J973" s="99"/>
      <c r="K973" s="98" t="s">
        <v>23</v>
      </c>
      <c r="L973" s="100">
        <v>1</v>
      </c>
      <c r="M973" s="148">
        <f t="shared" si="96"/>
        <v>44927</v>
      </c>
      <c r="N973" s="147"/>
      <c r="O973" s="98"/>
      <c r="P973" s="94" t="s">
        <v>117</v>
      </c>
      <c r="Q973" s="94"/>
      <c r="R973" s="101" t="str">
        <f t="shared" si="43"/>
        <v>Quarterly Fuel Prices_2021_Update</v>
      </c>
    </row>
    <row r="974" spans="5:18" x14ac:dyDescent="0.6">
      <c r="E974" s="63"/>
      <c r="F974" s="163"/>
      <c r="G974" s="98" t="s">
        <v>149</v>
      </c>
      <c r="H974" s="98" t="s">
        <v>22</v>
      </c>
      <c r="I974" s="99">
        <f t="shared" ca="1" si="95"/>
        <v>8.8347319532144244</v>
      </c>
      <c r="J974" s="99"/>
      <c r="K974" s="98" t="s">
        <v>23</v>
      </c>
      <c r="L974" s="100">
        <v>1</v>
      </c>
      <c r="M974" s="148">
        <f t="shared" si="96"/>
        <v>45017</v>
      </c>
      <c r="N974" s="147"/>
      <c r="O974" s="98"/>
      <c r="P974" s="94" t="s">
        <v>117</v>
      </c>
      <c r="Q974" s="94"/>
      <c r="R974" s="101" t="str">
        <f t="shared" si="43"/>
        <v>Quarterly Fuel Prices_2021_Update</v>
      </c>
    </row>
    <row r="975" spans="5:18" x14ac:dyDescent="0.6">
      <c r="E975" s="63"/>
      <c r="F975" s="163"/>
      <c r="G975" s="98" t="s">
        <v>149</v>
      </c>
      <c r="H975" s="98" t="s">
        <v>22</v>
      </c>
      <c r="I975" s="99">
        <f t="shared" ca="1" si="95"/>
        <v>8.5573926872463346</v>
      </c>
      <c r="J975" s="99"/>
      <c r="K975" s="98" t="s">
        <v>23</v>
      </c>
      <c r="L975" s="100">
        <v>1</v>
      </c>
      <c r="M975" s="148">
        <f t="shared" si="96"/>
        <v>45108</v>
      </c>
      <c r="N975" s="147"/>
      <c r="O975" s="98"/>
      <c r="P975" s="94" t="s">
        <v>117</v>
      </c>
      <c r="Q975" s="94"/>
      <c r="R975" s="101" t="str">
        <f t="shared" si="43"/>
        <v>Quarterly Fuel Prices_2021_Update</v>
      </c>
    </row>
    <row r="976" spans="5:18" x14ac:dyDescent="0.6">
      <c r="E976" s="63"/>
      <c r="F976" s="163"/>
      <c r="G976" s="98" t="s">
        <v>149</v>
      </c>
      <c r="H976" s="98" t="s">
        <v>22</v>
      </c>
      <c r="I976" s="99">
        <f t="shared" ca="1" si="95"/>
        <v>9.5469835460741983</v>
      </c>
      <c r="J976" s="99"/>
      <c r="K976" s="98" t="s">
        <v>23</v>
      </c>
      <c r="L976" s="100">
        <v>1</v>
      </c>
      <c r="M976" s="148">
        <f t="shared" si="96"/>
        <v>45200</v>
      </c>
      <c r="N976" s="147"/>
      <c r="O976" s="98"/>
      <c r="P976" s="94" t="s">
        <v>117</v>
      </c>
      <c r="Q976" s="94"/>
      <c r="R976" s="101" t="str">
        <f t="shared" si="43"/>
        <v>Quarterly Fuel Prices_2021_Update</v>
      </c>
    </row>
    <row r="977" spans="6:18" x14ac:dyDescent="0.6">
      <c r="F977" s="163"/>
      <c r="G977" s="98" t="s">
        <v>149</v>
      </c>
      <c r="H977" s="98" t="s">
        <v>22</v>
      </c>
      <c r="I977" s="99">
        <f t="shared" ca="1" si="95"/>
        <v>14.367696515375448</v>
      </c>
      <c r="J977" s="99"/>
      <c r="K977" s="98" t="s">
        <v>23</v>
      </c>
      <c r="L977" s="100">
        <v>1</v>
      </c>
      <c r="M977" s="148">
        <f t="shared" si="96"/>
        <v>45292</v>
      </c>
      <c r="N977" s="147"/>
      <c r="O977" s="98"/>
      <c r="P977" s="94" t="s">
        <v>117</v>
      </c>
      <c r="Q977" s="94"/>
      <c r="R977" s="101" t="str">
        <f t="shared" si="43"/>
        <v>Quarterly Fuel Prices_2021_Update</v>
      </c>
    </row>
    <row r="978" spans="6:18" x14ac:dyDescent="0.6">
      <c r="F978" s="163"/>
      <c r="G978" s="98" t="s">
        <v>149</v>
      </c>
      <c r="H978" s="98" t="s">
        <v>22</v>
      </c>
      <c r="I978" s="99">
        <f t="shared" ca="1" si="95"/>
        <v>8.8347319532144244</v>
      </c>
      <c r="J978" s="99"/>
      <c r="K978" s="98" t="s">
        <v>23</v>
      </c>
      <c r="L978" s="100">
        <v>1</v>
      </c>
      <c r="M978" s="148">
        <f t="shared" si="96"/>
        <v>45383</v>
      </c>
      <c r="N978" s="147"/>
      <c r="O978" s="98"/>
      <c r="P978" s="94" t="s">
        <v>117</v>
      </c>
      <c r="Q978" s="94"/>
      <c r="R978" s="101" t="str">
        <f t="shared" ref="R978:R1041" si="97">$H$6</f>
        <v>Quarterly Fuel Prices_2021_Update</v>
      </c>
    </row>
    <row r="979" spans="6:18" x14ac:dyDescent="0.6">
      <c r="F979" s="163"/>
      <c r="G979" s="98" t="s">
        <v>149</v>
      </c>
      <c r="H979" s="98" t="s">
        <v>22</v>
      </c>
      <c r="I979" s="99">
        <f t="shared" ca="1" si="95"/>
        <v>8.5573926872463346</v>
      </c>
      <c r="J979" s="99"/>
      <c r="K979" s="98" t="s">
        <v>23</v>
      </c>
      <c r="L979" s="100">
        <v>1</v>
      </c>
      <c r="M979" s="148">
        <f t="shared" si="96"/>
        <v>45474</v>
      </c>
      <c r="N979" s="147"/>
      <c r="O979" s="98"/>
      <c r="P979" s="94" t="s">
        <v>117</v>
      </c>
      <c r="Q979" s="94"/>
      <c r="R979" s="101" t="str">
        <f t="shared" si="97"/>
        <v>Quarterly Fuel Prices_2021_Update</v>
      </c>
    </row>
    <row r="980" spans="6:18" x14ac:dyDescent="0.6">
      <c r="F980" s="163"/>
      <c r="G980" s="98" t="s">
        <v>149</v>
      </c>
      <c r="H980" s="98" t="s">
        <v>22</v>
      </c>
      <c r="I980" s="99">
        <f t="shared" ca="1" si="95"/>
        <v>9.5469835460741983</v>
      </c>
      <c r="J980" s="99"/>
      <c r="K980" s="98" t="s">
        <v>23</v>
      </c>
      <c r="L980" s="100">
        <v>1</v>
      </c>
      <c r="M980" s="148">
        <f t="shared" si="96"/>
        <v>45566</v>
      </c>
      <c r="N980" s="147"/>
      <c r="O980" s="98"/>
      <c r="P980" s="94" t="s">
        <v>117</v>
      </c>
      <c r="Q980" s="94"/>
      <c r="R980" s="101" t="str">
        <f t="shared" si="97"/>
        <v>Quarterly Fuel Prices_2021_Update</v>
      </c>
    </row>
    <row r="981" spans="6:18" x14ac:dyDescent="0.6">
      <c r="F981" s="163"/>
      <c r="G981" s="98" t="s">
        <v>149</v>
      </c>
      <c r="H981" s="98" t="s">
        <v>22</v>
      </c>
      <c r="I981" s="99">
        <f t="shared" ca="1" si="95"/>
        <v>14.367696515375448</v>
      </c>
      <c r="J981" s="99"/>
      <c r="K981" s="98" t="s">
        <v>23</v>
      </c>
      <c r="L981" s="100">
        <v>1</v>
      </c>
      <c r="M981" s="148">
        <f t="shared" si="96"/>
        <v>45658</v>
      </c>
      <c r="N981" s="147"/>
      <c r="O981" s="98"/>
      <c r="P981" s="94" t="s">
        <v>117</v>
      </c>
      <c r="Q981" s="94"/>
      <c r="R981" s="101" t="str">
        <f t="shared" si="97"/>
        <v>Quarterly Fuel Prices_2021_Update</v>
      </c>
    </row>
    <row r="982" spans="6:18" x14ac:dyDescent="0.6">
      <c r="F982" s="163"/>
      <c r="G982" s="98" t="s">
        <v>149</v>
      </c>
      <c r="H982" s="98" t="s">
        <v>22</v>
      </c>
      <c r="I982" s="99">
        <f t="shared" ca="1" si="95"/>
        <v>8.8347319532144244</v>
      </c>
      <c r="J982" s="99"/>
      <c r="K982" s="98" t="s">
        <v>23</v>
      </c>
      <c r="L982" s="100">
        <v>1</v>
      </c>
      <c r="M982" s="148">
        <f t="shared" si="96"/>
        <v>45748</v>
      </c>
      <c r="N982" s="147"/>
      <c r="O982" s="98"/>
      <c r="P982" s="94" t="s">
        <v>117</v>
      </c>
      <c r="Q982" s="94"/>
      <c r="R982" s="101" t="str">
        <f t="shared" si="97"/>
        <v>Quarterly Fuel Prices_2021_Update</v>
      </c>
    </row>
    <row r="983" spans="6:18" x14ac:dyDescent="0.6">
      <c r="F983" s="163"/>
      <c r="G983" s="98" t="s">
        <v>149</v>
      </c>
      <c r="H983" s="98" t="s">
        <v>22</v>
      </c>
      <c r="I983" s="99">
        <f t="shared" ca="1" si="95"/>
        <v>8.5573926872463346</v>
      </c>
      <c r="J983" s="99"/>
      <c r="K983" s="98" t="s">
        <v>23</v>
      </c>
      <c r="L983" s="100">
        <v>1</v>
      </c>
      <c r="M983" s="148">
        <f t="shared" si="96"/>
        <v>45839</v>
      </c>
      <c r="N983" s="147"/>
      <c r="O983" s="98"/>
      <c r="P983" s="94" t="s">
        <v>117</v>
      </c>
      <c r="Q983" s="94"/>
      <c r="R983" s="101" t="str">
        <f t="shared" si="97"/>
        <v>Quarterly Fuel Prices_2021_Update</v>
      </c>
    </row>
    <row r="984" spans="6:18" x14ac:dyDescent="0.6">
      <c r="F984" s="163"/>
      <c r="G984" s="98" t="s">
        <v>149</v>
      </c>
      <c r="H984" s="98" t="s">
        <v>22</v>
      </c>
      <c r="I984" s="99">
        <f t="shared" ca="1" si="95"/>
        <v>9.5469835460741983</v>
      </c>
      <c r="J984" s="99"/>
      <c r="K984" s="98" t="s">
        <v>23</v>
      </c>
      <c r="L984" s="100">
        <v>1</v>
      </c>
      <c r="M984" s="148">
        <f t="shared" si="96"/>
        <v>45931</v>
      </c>
      <c r="N984" s="147"/>
      <c r="O984" s="98"/>
      <c r="P984" s="94" t="s">
        <v>117</v>
      </c>
      <c r="Q984" s="94"/>
      <c r="R984" s="101" t="str">
        <f t="shared" si="97"/>
        <v>Quarterly Fuel Prices_2021_Update</v>
      </c>
    </row>
    <row r="985" spans="6:18" x14ac:dyDescent="0.6">
      <c r="F985" s="163"/>
      <c r="G985" s="98" t="s">
        <v>149</v>
      </c>
      <c r="H985" s="98" t="s">
        <v>22</v>
      </c>
      <c r="I985" s="99">
        <f t="shared" ca="1" si="95"/>
        <v>14.367696515375448</v>
      </c>
      <c r="J985" s="99"/>
      <c r="K985" s="98" t="s">
        <v>23</v>
      </c>
      <c r="L985" s="100">
        <v>1</v>
      </c>
      <c r="M985" s="148">
        <f t="shared" si="96"/>
        <v>46023</v>
      </c>
      <c r="N985" s="147"/>
      <c r="O985" s="98"/>
      <c r="P985" s="94" t="s">
        <v>117</v>
      </c>
      <c r="Q985" s="94"/>
      <c r="R985" s="101" t="str">
        <f t="shared" si="97"/>
        <v>Quarterly Fuel Prices_2021_Update</v>
      </c>
    </row>
    <row r="986" spans="6:18" x14ac:dyDescent="0.6">
      <c r="F986" s="163"/>
      <c r="G986" s="98" t="s">
        <v>149</v>
      </c>
      <c r="H986" s="98" t="s">
        <v>22</v>
      </c>
      <c r="I986" s="99">
        <f t="shared" ca="1" si="95"/>
        <v>8.8347319532144244</v>
      </c>
      <c r="J986" s="99"/>
      <c r="K986" s="98" t="s">
        <v>23</v>
      </c>
      <c r="L986" s="100">
        <v>1</v>
      </c>
      <c r="M986" s="148">
        <f t="shared" si="96"/>
        <v>46113</v>
      </c>
      <c r="N986" s="147"/>
      <c r="O986" s="98"/>
      <c r="P986" s="94" t="s">
        <v>117</v>
      </c>
      <c r="Q986" s="94"/>
      <c r="R986" s="101" t="str">
        <f t="shared" si="97"/>
        <v>Quarterly Fuel Prices_2021_Update</v>
      </c>
    </row>
    <row r="987" spans="6:18" x14ac:dyDescent="0.6">
      <c r="F987" s="163"/>
      <c r="G987" s="98" t="s">
        <v>149</v>
      </c>
      <c r="H987" s="98" t="s">
        <v>22</v>
      </c>
      <c r="I987" s="99">
        <f t="shared" ca="1" si="95"/>
        <v>8.5573926872463346</v>
      </c>
      <c r="J987" s="99"/>
      <c r="K987" s="98" t="s">
        <v>23</v>
      </c>
      <c r="L987" s="100">
        <v>1</v>
      </c>
      <c r="M987" s="148">
        <f t="shared" si="96"/>
        <v>46204</v>
      </c>
      <c r="N987" s="147"/>
      <c r="O987" s="98"/>
      <c r="P987" s="94" t="s">
        <v>117</v>
      </c>
      <c r="Q987" s="94"/>
      <c r="R987" s="101" t="str">
        <f t="shared" si="97"/>
        <v>Quarterly Fuel Prices_2021_Update</v>
      </c>
    </row>
    <row r="988" spans="6:18" x14ac:dyDescent="0.6">
      <c r="F988" s="163"/>
      <c r="G988" s="98" t="s">
        <v>149</v>
      </c>
      <c r="H988" s="98" t="s">
        <v>22</v>
      </c>
      <c r="I988" s="99">
        <f t="shared" ca="1" si="95"/>
        <v>9.5469835460741983</v>
      </c>
      <c r="J988" s="99"/>
      <c r="K988" s="98" t="s">
        <v>23</v>
      </c>
      <c r="L988" s="100">
        <v>1</v>
      </c>
      <c r="M988" s="148">
        <f t="shared" si="96"/>
        <v>46296</v>
      </c>
      <c r="N988" s="147"/>
      <c r="O988" s="98"/>
      <c r="P988" s="94" t="s">
        <v>117</v>
      </c>
      <c r="Q988" s="94"/>
      <c r="R988" s="101" t="str">
        <f t="shared" si="97"/>
        <v>Quarterly Fuel Prices_2021_Update</v>
      </c>
    </row>
    <row r="989" spans="6:18" x14ac:dyDescent="0.6">
      <c r="F989" s="163"/>
      <c r="G989" s="98" t="s">
        <v>149</v>
      </c>
      <c r="H989" s="98" t="s">
        <v>22</v>
      </c>
      <c r="I989" s="99">
        <f t="shared" ca="1" si="95"/>
        <v>14.367696515375448</v>
      </c>
      <c r="J989" s="99"/>
      <c r="K989" s="98" t="s">
        <v>23</v>
      </c>
      <c r="L989" s="100">
        <v>1</v>
      </c>
      <c r="M989" s="148">
        <f t="shared" si="96"/>
        <v>46388</v>
      </c>
      <c r="N989" s="147"/>
      <c r="O989" s="98"/>
      <c r="P989" s="94" t="s">
        <v>117</v>
      </c>
      <c r="Q989" s="94"/>
      <c r="R989" s="101" t="str">
        <f t="shared" si="97"/>
        <v>Quarterly Fuel Prices_2021_Update</v>
      </c>
    </row>
    <row r="990" spans="6:18" x14ac:dyDescent="0.6">
      <c r="F990" s="163"/>
      <c r="G990" s="98" t="s">
        <v>149</v>
      </c>
      <c r="H990" s="98" t="s">
        <v>22</v>
      </c>
      <c r="I990" s="99">
        <f t="shared" ca="1" si="95"/>
        <v>8.8347319532144244</v>
      </c>
      <c r="J990" s="99"/>
      <c r="K990" s="98" t="s">
        <v>23</v>
      </c>
      <c r="L990" s="100">
        <v>1</v>
      </c>
      <c r="M990" s="148">
        <f t="shared" si="96"/>
        <v>46478</v>
      </c>
      <c r="N990" s="147"/>
      <c r="O990" s="98"/>
      <c r="P990" s="94" t="s">
        <v>117</v>
      </c>
      <c r="Q990" s="94"/>
      <c r="R990" s="101" t="str">
        <f t="shared" si="97"/>
        <v>Quarterly Fuel Prices_2021_Update</v>
      </c>
    </row>
    <row r="991" spans="6:18" x14ac:dyDescent="0.6">
      <c r="F991" s="163"/>
      <c r="G991" s="98" t="s">
        <v>149</v>
      </c>
      <c r="H991" s="98" t="s">
        <v>22</v>
      </c>
      <c r="I991" s="99">
        <f t="shared" ca="1" si="95"/>
        <v>8.5573926872463346</v>
      </c>
      <c r="J991" s="99"/>
      <c r="K991" s="98" t="s">
        <v>23</v>
      </c>
      <c r="L991" s="100">
        <v>1</v>
      </c>
      <c r="M991" s="148">
        <f t="shared" si="96"/>
        <v>46569</v>
      </c>
      <c r="N991" s="147"/>
      <c r="O991" s="98"/>
      <c r="P991" s="94" t="s">
        <v>117</v>
      </c>
      <c r="Q991" s="94"/>
      <c r="R991" s="101" t="str">
        <f t="shared" si="97"/>
        <v>Quarterly Fuel Prices_2021_Update</v>
      </c>
    </row>
    <row r="992" spans="6:18" x14ac:dyDescent="0.6">
      <c r="F992" s="163"/>
      <c r="G992" s="98" t="s">
        <v>149</v>
      </c>
      <c r="H992" s="98" t="s">
        <v>22</v>
      </c>
      <c r="I992" s="99">
        <f t="shared" ca="1" si="95"/>
        <v>9.5469835460741983</v>
      </c>
      <c r="J992" s="99"/>
      <c r="K992" s="98" t="s">
        <v>23</v>
      </c>
      <c r="L992" s="100">
        <v>1</v>
      </c>
      <c r="M992" s="148">
        <f t="shared" si="96"/>
        <v>46661</v>
      </c>
      <c r="N992" s="147"/>
      <c r="O992" s="98"/>
      <c r="P992" s="94" t="s">
        <v>117</v>
      </c>
      <c r="Q992" s="94"/>
      <c r="R992" s="101" t="str">
        <f t="shared" si="97"/>
        <v>Quarterly Fuel Prices_2021_Update</v>
      </c>
    </row>
    <row r="993" spans="6:18" x14ac:dyDescent="0.6">
      <c r="F993" s="163"/>
      <c r="G993" s="98" t="s">
        <v>149</v>
      </c>
      <c r="H993" s="98" t="s">
        <v>22</v>
      </c>
      <c r="I993" s="99">
        <f t="shared" ca="1" si="95"/>
        <v>14.367696515375448</v>
      </c>
      <c r="J993" s="99"/>
      <c r="K993" s="98" t="s">
        <v>23</v>
      </c>
      <c r="L993" s="100">
        <v>1</v>
      </c>
      <c r="M993" s="148">
        <f t="shared" si="96"/>
        <v>46753</v>
      </c>
      <c r="N993" s="147"/>
      <c r="O993" s="98"/>
      <c r="P993" s="94" t="s">
        <v>117</v>
      </c>
      <c r="Q993" s="94"/>
      <c r="R993" s="101" t="str">
        <f t="shared" si="97"/>
        <v>Quarterly Fuel Prices_2021_Update</v>
      </c>
    </row>
    <row r="994" spans="6:18" x14ac:dyDescent="0.6">
      <c r="F994" s="163"/>
      <c r="G994" s="98" t="s">
        <v>149</v>
      </c>
      <c r="H994" s="98" t="s">
        <v>22</v>
      </c>
      <c r="I994" s="99">
        <f t="shared" ca="1" si="95"/>
        <v>8.8347319532144244</v>
      </c>
      <c r="J994" s="99"/>
      <c r="K994" s="98" t="s">
        <v>23</v>
      </c>
      <c r="L994" s="100">
        <v>1</v>
      </c>
      <c r="M994" s="148">
        <f t="shared" si="96"/>
        <v>46844</v>
      </c>
      <c r="N994" s="147"/>
      <c r="O994" s="98"/>
      <c r="P994" s="94" t="s">
        <v>117</v>
      </c>
      <c r="Q994" s="94"/>
      <c r="R994" s="101" t="str">
        <f t="shared" si="97"/>
        <v>Quarterly Fuel Prices_2021_Update</v>
      </c>
    </row>
    <row r="995" spans="6:18" x14ac:dyDescent="0.6">
      <c r="F995" s="163"/>
      <c r="G995" s="98" t="s">
        <v>149</v>
      </c>
      <c r="H995" s="98" t="s">
        <v>22</v>
      </c>
      <c r="I995" s="99">
        <f t="shared" ca="1" si="95"/>
        <v>8.5573926872463346</v>
      </c>
      <c r="J995" s="99"/>
      <c r="K995" s="98" t="s">
        <v>23</v>
      </c>
      <c r="L995" s="100">
        <v>1</v>
      </c>
      <c r="M995" s="148">
        <f t="shared" si="96"/>
        <v>46935</v>
      </c>
      <c r="N995" s="147"/>
      <c r="O995" s="98"/>
      <c r="P995" s="94" t="s">
        <v>117</v>
      </c>
      <c r="Q995" s="94"/>
      <c r="R995" s="101" t="str">
        <f t="shared" si="97"/>
        <v>Quarterly Fuel Prices_2021_Update</v>
      </c>
    </row>
    <row r="996" spans="6:18" x14ac:dyDescent="0.6">
      <c r="F996" s="163"/>
      <c r="G996" s="98" t="s">
        <v>149</v>
      </c>
      <c r="H996" s="98" t="s">
        <v>22</v>
      </c>
      <c r="I996" s="99">
        <f t="shared" ca="1" si="95"/>
        <v>9.5469835460741983</v>
      </c>
      <c r="J996" s="99"/>
      <c r="K996" s="98" t="s">
        <v>23</v>
      </c>
      <c r="L996" s="100">
        <v>1</v>
      </c>
      <c r="M996" s="148">
        <f t="shared" si="96"/>
        <v>47027</v>
      </c>
      <c r="N996" s="147"/>
      <c r="O996" s="98"/>
      <c r="P996" s="94" t="s">
        <v>117</v>
      </c>
      <c r="Q996" s="94"/>
      <c r="R996" s="101" t="str">
        <f t="shared" si="97"/>
        <v>Quarterly Fuel Prices_2021_Update</v>
      </c>
    </row>
    <row r="997" spans="6:18" x14ac:dyDescent="0.6">
      <c r="F997" s="163"/>
      <c r="G997" s="98" t="s">
        <v>149</v>
      </c>
      <c r="H997" s="98" t="s">
        <v>22</v>
      </c>
      <c r="I997" s="99">
        <f t="shared" ca="1" si="95"/>
        <v>14.367696515375448</v>
      </c>
      <c r="J997" s="99"/>
      <c r="K997" s="98" t="s">
        <v>23</v>
      </c>
      <c r="L997" s="100">
        <v>1</v>
      </c>
      <c r="M997" s="148">
        <f t="shared" si="96"/>
        <v>47119</v>
      </c>
      <c r="N997" s="147"/>
      <c r="O997" s="98"/>
      <c r="P997" s="94" t="s">
        <v>117</v>
      </c>
      <c r="Q997" s="94"/>
      <c r="R997" s="101" t="str">
        <f t="shared" si="97"/>
        <v>Quarterly Fuel Prices_2021_Update</v>
      </c>
    </row>
    <row r="998" spans="6:18" x14ac:dyDescent="0.6">
      <c r="F998" s="163"/>
      <c r="G998" s="98" t="s">
        <v>149</v>
      </c>
      <c r="H998" s="98" t="s">
        <v>22</v>
      </c>
      <c r="I998" s="99">
        <f t="shared" ca="1" si="95"/>
        <v>8.8347319532144244</v>
      </c>
      <c r="J998" s="99"/>
      <c r="K998" s="98" t="s">
        <v>23</v>
      </c>
      <c r="L998" s="100">
        <v>1</v>
      </c>
      <c r="M998" s="148">
        <f t="shared" si="96"/>
        <v>47209</v>
      </c>
      <c r="N998" s="147"/>
      <c r="O998" s="98"/>
      <c r="P998" s="94" t="s">
        <v>117</v>
      </c>
      <c r="Q998" s="94"/>
      <c r="R998" s="101" t="str">
        <f t="shared" si="97"/>
        <v>Quarterly Fuel Prices_2021_Update</v>
      </c>
    </row>
    <row r="999" spans="6:18" x14ac:dyDescent="0.6">
      <c r="F999" s="163"/>
      <c r="G999" s="98" t="s">
        <v>149</v>
      </c>
      <c r="H999" s="98" t="s">
        <v>22</v>
      </c>
      <c r="I999" s="99">
        <f t="shared" ca="1" si="95"/>
        <v>8.5573926872463346</v>
      </c>
      <c r="J999" s="99"/>
      <c r="K999" s="98" t="s">
        <v>23</v>
      </c>
      <c r="L999" s="100">
        <v>1</v>
      </c>
      <c r="M999" s="148">
        <f t="shared" si="96"/>
        <v>47300</v>
      </c>
      <c r="N999" s="147"/>
      <c r="O999" s="98"/>
      <c r="P999" s="94" t="s">
        <v>117</v>
      </c>
      <c r="Q999" s="94"/>
      <c r="R999" s="101" t="str">
        <f t="shared" si="97"/>
        <v>Quarterly Fuel Prices_2021_Update</v>
      </c>
    </row>
    <row r="1000" spans="6:18" x14ac:dyDescent="0.6">
      <c r="F1000" s="163"/>
      <c r="G1000" s="98" t="s">
        <v>149</v>
      </c>
      <c r="H1000" s="98" t="s">
        <v>22</v>
      </c>
      <c r="I1000" s="99">
        <f t="shared" ca="1" si="95"/>
        <v>9.5469835460741983</v>
      </c>
      <c r="J1000" s="99"/>
      <c r="K1000" s="98" t="s">
        <v>23</v>
      </c>
      <c r="L1000" s="100">
        <v>1</v>
      </c>
      <c r="M1000" s="148">
        <f t="shared" si="96"/>
        <v>47392</v>
      </c>
      <c r="N1000" s="147"/>
      <c r="O1000" s="98"/>
      <c r="P1000" s="94" t="s">
        <v>117</v>
      </c>
      <c r="Q1000" s="94"/>
      <c r="R1000" s="101" t="str">
        <f t="shared" si="97"/>
        <v>Quarterly Fuel Prices_2021_Update</v>
      </c>
    </row>
    <row r="1001" spans="6:18" x14ac:dyDescent="0.6">
      <c r="F1001" s="7" t="s">
        <v>155</v>
      </c>
      <c r="G1001" s="98" t="s">
        <v>150</v>
      </c>
      <c r="H1001" s="98" t="s">
        <v>22</v>
      </c>
      <c r="I1001" s="99">
        <f t="shared" ref="I1001:I1032" ca="1" si="98">I219</f>
        <v>14.115428014585856</v>
      </c>
      <c r="J1001" s="99"/>
      <c r="K1001" s="98" t="s">
        <v>23</v>
      </c>
      <c r="L1001" s="100">
        <v>1</v>
      </c>
      <c r="M1001" s="148">
        <f t="shared" ref="M1001:M1052" si="99">M219</f>
        <v>42736</v>
      </c>
      <c r="N1001" s="147"/>
      <c r="O1001" s="98" t="s">
        <v>24</v>
      </c>
      <c r="P1001" s="94" t="s">
        <v>117</v>
      </c>
      <c r="Q1001" s="94"/>
      <c r="R1001" s="101" t="str">
        <f t="shared" si="97"/>
        <v>Quarterly Fuel Prices_2021_Update</v>
      </c>
    </row>
    <row r="1002" spans="6:18" x14ac:dyDescent="0.6">
      <c r="F1002" s="163"/>
      <c r="G1002" s="98" t="s">
        <v>150</v>
      </c>
      <c r="H1002" s="98" t="s">
        <v>22</v>
      </c>
      <c r="I1002" s="99">
        <f t="shared" ca="1" si="98"/>
        <v>8.5824634524248324</v>
      </c>
      <c r="J1002" s="99"/>
      <c r="K1002" s="98" t="s">
        <v>23</v>
      </c>
      <c r="L1002" s="100">
        <v>1</v>
      </c>
      <c r="M1002" s="148">
        <f t="shared" si="99"/>
        <v>42826</v>
      </c>
      <c r="N1002" s="147"/>
      <c r="O1002" s="98" t="s">
        <v>24</v>
      </c>
      <c r="P1002" s="94" t="s">
        <v>117</v>
      </c>
      <c r="Q1002" s="94"/>
      <c r="R1002" s="101" t="str">
        <f t="shared" si="97"/>
        <v>Quarterly Fuel Prices_2021_Update</v>
      </c>
    </row>
    <row r="1003" spans="6:18" x14ac:dyDescent="0.6">
      <c r="F1003" s="163"/>
      <c r="G1003" s="98" t="s">
        <v>150</v>
      </c>
      <c r="H1003" s="98" t="s">
        <v>22</v>
      </c>
      <c r="I1003" s="99">
        <f t="shared" ca="1" si="98"/>
        <v>8.3051241864567427</v>
      </c>
      <c r="J1003" s="99"/>
      <c r="K1003" s="98" t="s">
        <v>23</v>
      </c>
      <c r="L1003" s="100">
        <v>1</v>
      </c>
      <c r="M1003" s="148">
        <f t="shared" si="99"/>
        <v>42917</v>
      </c>
      <c r="N1003" s="147"/>
      <c r="O1003" s="98" t="s">
        <v>24</v>
      </c>
      <c r="P1003" s="94" t="s">
        <v>117</v>
      </c>
      <c r="Q1003" s="94"/>
      <c r="R1003" s="101" t="str">
        <f t="shared" si="97"/>
        <v>Quarterly Fuel Prices_2021_Update</v>
      </c>
    </row>
    <row r="1004" spans="6:18" x14ac:dyDescent="0.6">
      <c r="F1004" s="163"/>
      <c r="G1004" s="98" t="s">
        <v>150</v>
      </c>
      <c r="H1004" s="98" t="s">
        <v>22</v>
      </c>
      <c r="I1004" s="99">
        <f t="shared" ca="1" si="98"/>
        <v>9.2947150452846063</v>
      </c>
      <c r="J1004" s="99"/>
      <c r="K1004" s="98" t="s">
        <v>23</v>
      </c>
      <c r="L1004" s="100">
        <v>1</v>
      </c>
      <c r="M1004" s="148">
        <f t="shared" si="99"/>
        <v>43009</v>
      </c>
      <c r="N1004" s="147"/>
      <c r="O1004" s="98" t="s">
        <v>24</v>
      </c>
      <c r="P1004" s="94" t="s">
        <v>117</v>
      </c>
      <c r="Q1004" s="94"/>
      <c r="R1004" s="101" t="str">
        <f t="shared" si="97"/>
        <v>Quarterly Fuel Prices_2021_Update</v>
      </c>
    </row>
    <row r="1005" spans="6:18" x14ac:dyDescent="0.6">
      <c r="F1005" s="163"/>
      <c r="G1005" s="98" t="s">
        <v>150</v>
      </c>
      <c r="H1005" s="98" t="s">
        <v>22</v>
      </c>
      <c r="I1005" s="99">
        <f t="shared" ca="1" si="98"/>
        <v>14.115428014585856</v>
      </c>
      <c r="J1005" s="99"/>
      <c r="K1005" s="98" t="s">
        <v>23</v>
      </c>
      <c r="L1005" s="100">
        <v>1</v>
      </c>
      <c r="M1005" s="148">
        <f t="shared" si="99"/>
        <v>43101</v>
      </c>
      <c r="N1005" s="147"/>
      <c r="O1005" s="98" t="s">
        <v>24</v>
      </c>
      <c r="P1005" s="94" t="s">
        <v>117</v>
      </c>
      <c r="Q1005" s="94"/>
      <c r="R1005" s="101" t="str">
        <f t="shared" si="97"/>
        <v>Quarterly Fuel Prices_2021_Update</v>
      </c>
    </row>
    <row r="1006" spans="6:18" x14ac:dyDescent="0.6">
      <c r="F1006" s="163"/>
      <c r="G1006" s="98" t="s">
        <v>150</v>
      </c>
      <c r="H1006" s="98" t="s">
        <v>22</v>
      </c>
      <c r="I1006" s="99">
        <f t="shared" ca="1" si="98"/>
        <v>8.5824634524248324</v>
      </c>
      <c r="J1006" s="99"/>
      <c r="K1006" s="98" t="s">
        <v>23</v>
      </c>
      <c r="L1006" s="100">
        <v>1</v>
      </c>
      <c r="M1006" s="148">
        <f t="shared" si="99"/>
        <v>43191</v>
      </c>
      <c r="N1006" s="147"/>
      <c r="O1006" s="98" t="s">
        <v>24</v>
      </c>
      <c r="P1006" s="94" t="s">
        <v>117</v>
      </c>
      <c r="Q1006" s="94"/>
      <c r="R1006" s="101" t="str">
        <f t="shared" si="97"/>
        <v>Quarterly Fuel Prices_2021_Update</v>
      </c>
    </row>
    <row r="1007" spans="6:18" x14ac:dyDescent="0.6">
      <c r="F1007" s="163"/>
      <c r="G1007" s="98" t="s">
        <v>150</v>
      </c>
      <c r="H1007" s="98" t="s">
        <v>22</v>
      </c>
      <c r="I1007" s="99">
        <f t="shared" ca="1" si="98"/>
        <v>8.3051241864567427</v>
      </c>
      <c r="J1007" s="99"/>
      <c r="K1007" s="98" t="s">
        <v>23</v>
      </c>
      <c r="L1007" s="100">
        <v>1</v>
      </c>
      <c r="M1007" s="148">
        <f t="shared" si="99"/>
        <v>43282</v>
      </c>
      <c r="N1007" s="147"/>
      <c r="O1007" s="98" t="s">
        <v>24</v>
      </c>
      <c r="P1007" s="94" t="s">
        <v>117</v>
      </c>
      <c r="Q1007" s="94"/>
      <c r="R1007" s="101" t="str">
        <f t="shared" si="97"/>
        <v>Quarterly Fuel Prices_2021_Update</v>
      </c>
    </row>
    <row r="1008" spans="6:18" x14ac:dyDescent="0.6">
      <c r="F1008" s="163"/>
      <c r="G1008" s="98" t="s">
        <v>150</v>
      </c>
      <c r="H1008" s="98" t="s">
        <v>22</v>
      </c>
      <c r="I1008" s="99">
        <f t="shared" ca="1" si="98"/>
        <v>9.2947150452846063</v>
      </c>
      <c r="J1008" s="99"/>
      <c r="K1008" s="98" t="s">
        <v>23</v>
      </c>
      <c r="L1008" s="100">
        <v>1</v>
      </c>
      <c r="M1008" s="148">
        <f t="shared" si="99"/>
        <v>43374</v>
      </c>
      <c r="N1008" s="147"/>
      <c r="O1008" s="98" t="s">
        <v>24</v>
      </c>
      <c r="P1008" s="94" t="s">
        <v>117</v>
      </c>
      <c r="Q1008" s="94"/>
      <c r="R1008" s="101" t="str">
        <f t="shared" si="97"/>
        <v>Quarterly Fuel Prices_2021_Update</v>
      </c>
    </row>
    <row r="1009" spans="6:18" x14ac:dyDescent="0.6">
      <c r="F1009" s="163"/>
      <c r="G1009" s="98" t="s">
        <v>150</v>
      </c>
      <c r="H1009" s="98" t="s">
        <v>22</v>
      </c>
      <c r="I1009" s="99">
        <f t="shared" ca="1" si="98"/>
        <v>14.115428014585856</v>
      </c>
      <c r="J1009" s="99"/>
      <c r="K1009" s="98" t="s">
        <v>23</v>
      </c>
      <c r="L1009" s="100">
        <v>1</v>
      </c>
      <c r="M1009" s="148">
        <f t="shared" si="99"/>
        <v>43466</v>
      </c>
      <c r="N1009" s="147"/>
      <c r="O1009" s="98" t="s">
        <v>24</v>
      </c>
      <c r="P1009" s="94" t="s">
        <v>117</v>
      </c>
      <c r="Q1009" s="94"/>
      <c r="R1009" s="101" t="str">
        <f t="shared" si="97"/>
        <v>Quarterly Fuel Prices_2021_Update</v>
      </c>
    </row>
    <row r="1010" spans="6:18" x14ac:dyDescent="0.6">
      <c r="F1010" s="163"/>
      <c r="G1010" s="98" t="s">
        <v>150</v>
      </c>
      <c r="H1010" s="98" t="s">
        <v>22</v>
      </c>
      <c r="I1010" s="99">
        <f t="shared" ca="1" si="98"/>
        <v>8.5824634524248324</v>
      </c>
      <c r="J1010" s="99"/>
      <c r="K1010" s="98" t="s">
        <v>23</v>
      </c>
      <c r="L1010" s="100">
        <v>1</v>
      </c>
      <c r="M1010" s="148">
        <f t="shared" si="99"/>
        <v>43556</v>
      </c>
      <c r="N1010" s="147"/>
      <c r="O1010" s="98" t="s">
        <v>24</v>
      </c>
      <c r="P1010" s="94" t="s">
        <v>117</v>
      </c>
      <c r="Q1010" s="94"/>
      <c r="R1010" s="101" t="str">
        <f t="shared" si="97"/>
        <v>Quarterly Fuel Prices_2021_Update</v>
      </c>
    </row>
    <row r="1011" spans="6:18" x14ac:dyDescent="0.6">
      <c r="F1011" s="163"/>
      <c r="G1011" s="98" t="s">
        <v>150</v>
      </c>
      <c r="H1011" s="98" t="s">
        <v>22</v>
      </c>
      <c r="I1011" s="99">
        <f t="shared" ca="1" si="98"/>
        <v>8.3051241864567427</v>
      </c>
      <c r="J1011" s="99"/>
      <c r="K1011" s="98" t="s">
        <v>23</v>
      </c>
      <c r="L1011" s="100">
        <v>1</v>
      </c>
      <c r="M1011" s="148">
        <f t="shared" si="99"/>
        <v>43647</v>
      </c>
      <c r="N1011" s="147"/>
      <c r="O1011" s="98" t="s">
        <v>24</v>
      </c>
      <c r="P1011" s="94" t="s">
        <v>117</v>
      </c>
      <c r="Q1011" s="94"/>
      <c r="R1011" s="101" t="str">
        <f t="shared" si="97"/>
        <v>Quarterly Fuel Prices_2021_Update</v>
      </c>
    </row>
    <row r="1012" spans="6:18" x14ac:dyDescent="0.6">
      <c r="F1012" s="163"/>
      <c r="G1012" s="98" t="s">
        <v>150</v>
      </c>
      <c r="H1012" s="98" t="s">
        <v>22</v>
      </c>
      <c r="I1012" s="99">
        <f t="shared" ca="1" si="98"/>
        <v>9.2947150452846063</v>
      </c>
      <c r="J1012" s="99"/>
      <c r="K1012" s="98" t="s">
        <v>23</v>
      </c>
      <c r="L1012" s="100">
        <v>1</v>
      </c>
      <c r="M1012" s="148">
        <f t="shared" si="99"/>
        <v>43739</v>
      </c>
      <c r="N1012" s="147"/>
      <c r="O1012" s="98" t="s">
        <v>24</v>
      </c>
      <c r="P1012" s="94" t="s">
        <v>117</v>
      </c>
      <c r="Q1012" s="94"/>
      <c r="R1012" s="101" t="str">
        <f t="shared" si="97"/>
        <v>Quarterly Fuel Prices_2021_Update</v>
      </c>
    </row>
    <row r="1013" spans="6:18" x14ac:dyDescent="0.6">
      <c r="F1013" s="163"/>
      <c r="G1013" s="98" t="s">
        <v>150</v>
      </c>
      <c r="H1013" s="98" t="s">
        <v>22</v>
      </c>
      <c r="I1013" s="99">
        <f t="shared" ca="1" si="98"/>
        <v>14.115428014585856</v>
      </c>
      <c r="J1013" s="99"/>
      <c r="K1013" s="98" t="s">
        <v>23</v>
      </c>
      <c r="L1013" s="100">
        <v>1</v>
      </c>
      <c r="M1013" s="148">
        <f t="shared" si="99"/>
        <v>43831</v>
      </c>
      <c r="N1013" s="147"/>
      <c r="O1013" s="98" t="s">
        <v>24</v>
      </c>
      <c r="P1013" s="94" t="s">
        <v>117</v>
      </c>
      <c r="Q1013" s="94"/>
      <c r="R1013" s="101" t="str">
        <f t="shared" si="97"/>
        <v>Quarterly Fuel Prices_2021_Update</v>
      </c>
    </row>
    <row r="1014" spans="6:18" x14ac:dyDescent="0.6">
      <c r="F1014" s="163"/>
      <c r="G1014" s="98" t="s">
        <v>150</v>
      </c>
      <c r="H1014" s="98" t="s">
        <v>22</v>
      </c>
      <c r="I1014" s="99">
        <f t="shared" ca="1" si="98"/>
        <v>8.5824634524248324</v>
      </c>
      <c r="J1014" s="99"/>
      <c r="K1014" s="98" t="s">
        <v>23</v>
      </c>
      <c r="L1014" s="100">
        <v>1</v>
      </c>
      <c r="M1014" s="148">
        <f t="shared" si="99"/>
        <v>43922</v>
      </c>
      <c r="N1014" s="147"/>
      <c r="O1014" s="98" t="s">
        <v>24</v>
      </c>
      <c r="P1014" s="94" t="s">
        <v>117</v>
      </c>
      <c r="Q1014" s="94"/>
      <c r="R1014" s="101" t="str">
        <f t="shared" si="97"/>
        <v>Quarterly Fuel Prices_2021_Update</v>
      </c>
    </row>
    <row r="1015" spans="6:18" x14ac:dyDescent="0.6">
      <c r="F1015" s="163"/>
      <c r="G1015" s="98" t="s">
        <v>150</v>
      </c>
      <c r="H1015" s="98" t="s">
        <v>22</v>
      </c>
      <c r="I1015" s="99">
        <f t="shared" ca="1" si="98"/>
        <v>8.3051241864567427</v>
      </c>
      <c r="J1015" s="99"/>
      <c r="K1015" s="98" t="s">
        <v>23</v>
      </c>
      <c r="L1015" s="100">
        <v>1</v>
      </c>
      <c r="M1015" s="148">
        <f t="shared" si="99"/>
        <v>44013</v>
      </c>
      <c r="N1015" s="147"/>
      <c r="O1015" s="98" t="s">
        <v>24</v>
      </c>
      <c r="P1015" s="94" t="s">
        <v>117</v>
      </c>
      <c r="Q1015" s="94"/>
      <c r="R1015" s="101" t="str">
        <f t="shared" si="97"/>
        <v>Quarterly Fuel Prices_2021_Update</v>
      </c>
    </row>
    <row r="1016" spans="6:18" x14ac:dyDescent="0.6">
      <c r="F1016" s="163"/>
      <c r="G1016" s="98" t="s">
        <v>150</v>
      </c>
      <c r="H1016" s="98" t="s">
        <v>22</v>
      </c>
      <c r="I1016" s="99">
        <f t="shared" ca="1" si="98"/>
        <v>9.2947150452846063</v>
      </c>
      <c r="J1016" s="99"/>
      <c r="K1016" s="98" t="s">
        <v>23</v>
      </c>
      <c r="L1016" s="100">
        <v>1</v>
      </c>
      <c r="M1016" s="148">
        <f t="shared" si="99"/>
        <v>44105</v>
      </c>
      <c r="N1016" s="147"/>
      <c r="O1016" s="98" t="s">
        <v>24</v>
      </c>
      <c r="P1016" s="94" t="s">
        <v>117</v>
      </c>
      <c r="Q1016" s="94"/>
      <c r="R1016" s="101" t="str">
        <f t="shared" si="97"/>
        <v>Quarterly Fuel Prices_2021_Update</v>
      </c>
    </row>
    <row r="1017" spans="6:18" x14ac:dyDescent="0.6">
      <c r="F1017" s="163"/>
      <c r="G1017" s="98" t="s">
        <v>150</v>
      </c>
      <c r="H1017" s="98" t="s">
        <v>22</v>
      </c>
      <c r="I1017" s="99">
        <f t="shared" ca="1" si="98"/>
        <v>14.115428014585856</v>
      </c>
      <c r="J1017" s="99"/>
      <c r="K1017" s="98" t="s">
        <v>23</v>
      </c>
      <c r="L1017" s="100">
        <v>1</v>
      </c>
      <c r="M1017" s="148">
        <f t="shared" si="99"/>
        <v>44197</v>
      </c>
      <c r="N1017" s="147"/>
      <c r="O1017" s="98" t="s">
        <v>24</v>
      </c>
      <c r="P1017" s="94" t="s">
        <v>117</v>
      </c>
      <c r="Q1017" s="94"/>
      <c r="R1017" s="101" t="str">
        <f t="shared" si="97"/>
        <v>Quarterly Fuel Prices_2021_Update</v>
      </c>
    </row>
    <row r="1018" spans="6:18" x14ac:dyDescent="0.6">
      <c r="F1018" s="163"/>
      <c r="G1018" s="98" t="s">
        <v>150</v>
      </c>
      <c r="H1018" s="98" t="s">
        <v>22</v>
      </c>
      <c r="I1018" s="99">
        <f t="shared" ca="1" si="98"/>
        <v>8.5824634524248324</v>
      </c>
      <c r="J1018" s="99"/>
      <c r="K1018" s="98" t="s">
        <v>23</v>
      </c>
      <c r="L1018" s="100">
        <v>1</v>
      </c>
      <c r="M1018" s="148">
        <f t="shared" si="99"/>
        <v>44287</v>
      </c>
      <c r="N1018" s="147"/>
      <c r="O1018" s="98" t="s">
        <v>24</v>
      </c>
      <c r="P1018" s="94" t="s">
        <v>117</v>
      </c>
      <c r="Q1018" s="94"/>
      <c r="R1018" s="101" t="str">
        <f t="shared" si="97"/>
        <v>Quarterly Fuel Prices_2021_Update</v>
      </c>
    </row>
    <row r="1019" spans="6:18" x14ac:dyDescent="0.6">
      <c r="F1019" s="163"/>
      <c r="G1019" s="98" t="s">
        <v>150</v>
      </c>
      <c r="H1019" s="98" t="s">
        <v>22</v>
      </c>
      <c r="I1019" s="99">
        <f t="shared" ca="1" si="98"/>
        <v>8.3051241864567427</v>
      </c>
      <c r="J1019" s="99"/>
      <c r="K1019" s="98" t="s">
        <v>23</v>
      </c>
      <c r="L1019" s="100">
        <v>1</v>
      </c>
      <c r="M1019" s="148">
        <f t="shared" si="99"/>
        <v>44378</v>
      </c>
      <c r="N1019" s="147"/>
      <c r="O1019" s="98" t="s">
        <v>24</v>
      </c>
      <c r="P1019" s="94" t="s">
        <v>117</v>
      </c>
      <c r="Q1019" s="94"/>
      <c r="R1019" s="101" t="str">
        <f t="shared" si="97"/>
        <v>Quarterly Fuel Prices_2021_Update</v>
      </c>
    </row>
    <row r="1020" spans="6:18" x14ac:dyDescent="0.6">
      <c r="F1020" s="163"/>
      <c r="G1020" s="98" t="s">
        <v>150</v>
      </c>
      <c r="H1020" s="98" t="s">
        <v>22</v>
      </c>
      <c r="I1020" s="99">
        <f t="shared" ca="1" si="98"/>
        <v>9.2947150452846063</v>
      </c>
      <c r="J1020" s="99"/>
      <c r="K1020" s="98" t="s">
        <v>23</v>
      </c>
      <c r="L1020" s="100">
        <v>1</v>
      </c>
      <c r="M1020" s="148">
        <f t="shared" si="99"/>
        <v>44470</v>
      </c>
      <c r="N1020" s="147"/>
      <c r="O1020" s="98" t="s">
        <v>24</v>
      </c>
      <c r="P1020" s="94" t="s">
        <v>117</v>
      </c>
      <c r="Q1020" s="94"/>
      <c r="R1020" s="101" t="str">
        <f t="shared" si="97"/>
        <v>Quarterly Fuel Prices_2021_Update</v>
      </c>
    </row>
    <row r="1021" spans="6:18" x14ac:dyDescent="0.6">
      <c r="F1021" s="163"/>
      <c r="G1021" s="98" t="s">
        <v>150</v>
      </c>
      <c r="H1021" s="98" t="s">
        <v>22</v>
      </c>
      <c r="I1021" s="99">
        <f t="shared" ca="1" si="98"/>
        <v>14.115428014585856</v>
      </c>
      <c r="J1021" s="99"/>
      <c r="K1021" s="98" t="s">
        <v>23</v>
      </c>
      <c r="L1021" s="100">
        <v>1</v>
      </c>
      <c r="M1021" s="148">
        <f t="shared" si="99"/>
        <v>44562</v>
      </c>
      <c r="N1021" s="147"/>
      <c r="O1021" s="98" t="s">
        <v>24</v>
      </c>
      <c r="P1021" s="94" t="s">
        <v>117</v>
      </c>
      <c r="Q1021" s="94"/>
      <c r="R1021" s="101" t="str">
        <f t="shared" si="97"/>
        <v>Quarterly Fuel Prices_2021_Update</v>
      </c>
    </row>
    <row r="1022" spans="6:18" x14ac:dyDescent="0.6">
      <c r="F1022" s="163"/>
      <c r="G1022" s="98" t="s">
        <v>150</v>
      </c>
      <c r="H1022" s="98" t="s">
        <v>22</v>
      </c>
      <c r="I1022" s="99">
        <f t="shared" ca="1" si="98"/>
        <v>8.5824634524248324</v>
      </c>
      <c r="J1022" s="99"/>
      <c r="K1022" s="98" t="s">
        <v>23</v>
      </c>
      <c r="L1022" s="100">
        <v>1</v>
      </c>
      <c r="M1022" s="148">
        <f t="shared" si="99"/>
        <v>44652</v>
      </c>
      <c r="N1022" s="147"/>
      <c r="O1022" s="98" t="s">
        <v>24</v>
      </c>
      <c r="P1022" s="94" t="s">
        <v>117</v>
      </c>
      <c r="Q1022" s="94"/>
      <c r="R1022" s="101" t="str">
        <f t="shared" si="97"/>
        <v>Quarterly Fuel Prices_2021_Update</v>
      </c>
    </row>
    <row r="1023" spans="6:18" x14ac:dyDescent="0.6">
      <c r="F1023" s="163"/>
      <c r="G1023" s="98" t="s">
        <v>150</v>
      </c>
      <c r="H1023" s="98" t="s">
        <v>22</v>
      </c>
      <c r="I1023" s="99">
        <f t="shared" ca="1" si="98"/>
        <v>8.3051241864567427</v>
      </c>
      <c r="J1023" s="99"/>
      <c r="K1023" s="98" t="s">
        <v>23</v>
      </c>
      <c r="L1023" s="100">
        <v>1</v>
      </c>
      <c r="M1023" s="148">
        <f t="shared" si="99"/>
        <v>44743</v>
      </c>
      <c r="N1023" s="147"/>
      <c r="O1023" s="98" t="s">
        <v>24</v>
      </c>
      <c r="P1023" s="94" t="s">
        <v>117</v>
      </c>
      <c r="Q1023" s="94"/>
      <c r="R1023" s="101" t="str">
        <f t="shared" si="97"/>
        <v>Quarterly Fuel Prices_2021_Update</v>
      </c>
    </row>
    <row r="1024" spans="6:18" x14ac:dyDescent="0.6">
      <c r="F1024" s="163"/>
      <c r="G1024" s="98" t="s">
        <v>150</v>
      </c>
      <c r="H1024" s="98" t="s">
        <v>22</v>
      </c>
      <c r="I1024" s="99">
        <f t="shared" ca="1" si="98"/>
        <v>9.2947150452846063</v>
      </c>
      <c r="J1024" s="99"/>
      <c r="K1024" s="98" t="s">
        <v>23</v>
      </c>
      <c r="L1024" s="100">
        <v>1</v>
      </c>
      <c r="M1024" s="148">
        <f t="shared" si="99"/>
        <v>44835</v>
      </c>
      <c r="N1024" s="147"/>
      <c r="O1024" s="98" t="s">
        <v>24</v>
      </c>
      <c r="P1024" s="94" t="s">
        <v>117</v>
      </c>
      <c r="Q1024" s="94"/>
      <c r="R1024" s="101" t="str">
        <f t="shared" si="97"/>
        <v>Quarterly Fuel Prices_2021_Update</v>
      </c>
    </row>
    <row r="1025" spans="6:18" x14ac:dyDescent="0.6">
      <c r="F1025" s="163"/>
      <c r="G1025" s="98" t="s">
        <v>150</v>
      </c>
      <c r="H1025" s="98" t="s">
        <v>22</v>
      </c>
      <c r="I1025" s="99">
        <f t="shared" ca="1" si="98"/>
        <v>14.115428014585856</v>
      </c>
      <c r="J1025" s="99"/>
      <c r="K1025" s="98" t="s">
        <v>23</v>
      </c>
      <c r="L1025" s="100">
        <v>1</v>
      </c>
      <c r="M1025" s="148">
        <f t="shared" si="99"/>
        <v>44927</v>
      </c>
      <c r="N1025" s="147"/>
      <c r="O1025" s="98" t="s">
        <v>24</v>
      </c>
      <c r="P1025" s="94" t="s">
        <v>117</v>
      </c>
      <c r="Q1025" s="94"/>
      <c r="R1025" s="101" t="str">
        <f t="shared" si="97"/>
        <v>Quarterly Fuel Prices_2021_Update</v>
      </c>
    </row>
    <row r="1026" spans="6:18" x14ac:dyDescent="0.6">
      <c r="F1026" s="163"/>
      <c r="G1026" s="98" t="s">
        <v>150</v>
      </c>
      <c r="H1026" s="98" t="s">
        <v>22</v>
      </c>
      <c r="I1026" s="99">
        <f t="shared" ca="1" si="98"/>
        <v>8.5824634524248324</v>
      </c>
      <c r="J1026" s="99"/>
      <c r="K1026" s="98" t="s">
        <v>23</v>
      </c>
      <c r="L1026" s="100">
        <v>1</v>
      </c>
      <c r="M1026" s="148">
        <f t="shared" si="99"/>
        <v>45017</v>
      </c>
      <c r="N1026" s="147"/>
      <c r="O1026" s="98" t="s">
        <v>24</v>
      </c>
      <c r="P1026" s="94" t="s">
        <v>117</v>
      </c>
      <c r="Q1026" s="94"/>
      <c r="R1026" s="101" t="str">
        <f t="shared" si="97"/>
        <v>Quarterly Fuel Prices_2021_Update</v>
      </c>
    </row>
    <row r="1027" spans="6:18" x14ac:dyDescent="0.6">
      <c r="F1027" s="163"/>
      <c r="G1027" s="98" t="s">
        <v>150</v>
      </c>
      <c r="H1027" s="98" t="s">
        <v>22</v>
      </c>
      <c r="I1027" s="99">
        <f t="shared" ca="1" si="98"/>
        <v>8.3051241864567427</v>
      </c>
      <c r="J1027" s="99"/>
      <c r="K1027" s="98" t="s">
        <v>23</v>
      </c>
      <c r="L1027" s="100">
        <v>1</v>
      </c>
      <c r="M1027" s="148">
        <f t="shared" si="99"/>
        <v>45108</v>
      </c>
      <c r="N1027" s="147"/>
      <c r="O1027" s="98" t="s">
        <v>24</v>
      </c>
      <c r="P1027" s="94" t="s">
        <v>117</v>
      </c>
      <c r="Q1027" s="94"/>
      <c r="R1027" s="101" t="str">
        <f t="shared" si="97"/>
        <v>Quarterly Fuel Prices_2021_Update</v>
      </c>
    </row>
    <row r="1028" spans="6:18" x14ac:dyDescent="0.6">
      <c r="F1028" s="163"/>
      <c r="G1028" s="98" t="s">
        <v>150</v>
      </c>
      <c r="H1028" s="98" t="s">
        <v>22</v>
      </c>
      <c r="I1028" s="99">
        <f t="shared" ca="1" si="98"/>
        <v>9.2947150452846063</v>
      </c>
      <c r="J1028" s="99"/>
      <c r="K1028" s="98" t="s">
        <v>23</v>
      </c>
      <c r="L1028" s="100">
        <v>1</v>
      </c>
      <c r="M1028" s="148">
        <f t="shared" si="99"/>
        <v>45200</v>
      </c>
      <c r="N1028" s="147"/>
      <c r="O1028" s="98" t="s">
        <v>24</v>
      </c>
      <c r="P1028" s="94" t="s">
        <v>117</v>
      </c>
      <c r="Q1028" s="94"/>
      <c r="R1028" s="101" t="str">
        <f t="shared" si="97"/>
        <v>Quarterly Fuel Prices_2021_Update</v>
      </c>
    </row>
    <row r="1029" spans="6:18" x14ac:dyDescent="0.6">
      <c r="F1029" s="163"/>
      <c r="G1029" s="98" t="s">
        <v>150</v>
      </c>
      <c r="H1029" s="98" t="s">
        <v>22</v>
      </c>
      <c r="I1029" s="99">
        <f t="shared" ca="1" si="98"/>
        <v>14.115428014585856</v>
      </c>
      <c r="J1029" s="99"/>
      <c r="K1029" s="98" t="s">
        <v>23</v>
      </c>
      <c r="L1029" s="100">
        <v>1</v>
      </c>
      <c r="M1029" s="148">
        <f t="shared" si="99"/>
        <v>45292</v>
      </c>
      <c r="N1029" s="147"/>
      <c r="O1029" s="98" t="s">
        <v>24</v>
      </c>
      <c r="P1029" s="94" t="s">
        <v>117</v>
      </c>
      <c r="Q1029" s="94"/>
      <c r="R1029" s="101" t="str">
        <f t="shared" si="97"/>
        <v>Quarterly Fuel Prices_2021_Update</v>
      </c>
    </row>
    <row r="1030" spans="6:18" x14ac:dyDescent="0.6">
      <c r="F1030" s="163"/>
      <c r="G1030" s="98" t="s">
        <v>150</v>
      </c>
      <c r="H1030" s="98" t="s">
        <v>22</v>
      </c>
      <c r="I1030" s="99">
        <f t="shared" ca="1" si="98"/>
        <v>8.5824634524248324</v>
      </c>
      <c r="J1030" s="99"/>
      <c r="K1030" s="98" t="s">
        <v>23</v>
      </c>
      <c r="L1030" s="100">
        <v>1</v>
      </c>
      <c r="M1030" s="148">
        <f t="shared" si="99"/>
        <v>45383</v>
      </c>
      <c r="N1030" s="147"/>
      <c r="O1030" s="98" t="s">
        <v>24</v>
      </c>
      <c r="P1030" s="94" t="s">
        <v>117</v>
      </c>
      <c r="Q1030" s="94"/>
      <c r="R1030" s="101" t="str">
        <f t="shared" si="97"/>
        <v>Quarterly Fuel Prices_2021_Update</v>
      </c>
    </row>
    <row r="1031" spans="6:18" x14ac:dyDescent="0.6">
      <c r="F1031" s="163"/>
      <c r="G1031" s="98" t="s">
        <v>150</v>
      </c>
      <c r="H1031" s="98" t="s">
        <v>22</v>
      </c>
      <c r="I1031" s="99">
        <f t="shared" ca="1" si="98"/>
        <v>8.3051241864567427</v>
      </c>
      <c r="J1031" s="99"/>
      <c r="K1031" s="98" t="s">
        <v>23</v>
      </c>
      <c r="L1031" s="100">
        <v>1</v>
      </c>
      <c r="M1031" s="148">
        <f t="shared" si="99"/>
        <v>45474</v>
      </c>
      <c r="N1031" s="147"/>
      <c r="O1031" s="98" t="s">
        <v>24</v>
      </c>
      <c r="P1031" s="94" t="s">
        <v>117</v>
      </c>
      <c r="Q1031" s="94"/>
      <c r="R1031" s="101" t="str">
        <f t="shared" si="97"/>
        <v>Quarterly Fuel Prices_2021_Update</v>
      </c>
    </row>
    <row r="1032" spans="6:18" x14ac:dyDescent="0.6">
      <c r="F1032" s="163"/>
      <c r="G1032" s="98" t="s">
        <v>150</v>
      </c>
      <c r="H1032" s="98" t="s">
        <v>22</v>
      </c>
      <c r="I1032" s="99">
        <f t="shared" ca="1" si="98"/>
        <v>9.2947150452846063</v>
      </c>
      <c r="J1032" s="99"/>
      <c r="K1032" s="98" t="s">
        <v>23</v>
      </c>
      <c r="L1032" s="100">
        <v>1</v>
      </c>
      <c r="M1032" s="148">
        <f t="shared" si="99"/>
        <v>45566</v>
      </c>
      <c r="N1032" s="147"/>
      <c r="O1032" s="98" t="s">
        <v>24</v>
      </c>
      <c r="P1032" s="94" t="s">
        <v>117</v>
      </c>
      <c r="Q1032" s="94"/>
      <c r="R1032" s="101" t="str">
        <f t="shared" si="97"/>
        <v>Quarterly Fuel Prices_2021_Update</v>
      </c>
    </row>
    <row r="1033" spans="6:18" x14ac:dyDescent="0.6">
      <c r="F1033" s="163"/>
      <c r="G1033" s="98" t="s">
        <v>150</v>
      </c>
      <c r="H1033" s="98" t="s">
        <v>22</v>
      </c>
      <c r="I1033" s="99">
        <f t="shared" ref="I1033:I1052" ca="1" si="100">I251</f>
        <v>14.115428014585856</v>
      </c>
      <c r="J1033" s="99"/>
      <c r="K1033" s="98" t="s">
        <v>23</v>
      </c>
      <c r="L1033" s="100">
        <v>1</v>
      </c>
      <c r="M1033" s="148">
        <f t="shared" si="99"/>
        <v>45658</v>
      </c>
      <c r="N1033" s="147"/>
      <c r="O1033" s="98" t="s">
        <v>24</v>
      </c>
      <c r="P1033" s="94" t="s">
        <v>117</v>
      </c>
      <c r="Q1033" s="94"/>
      <c r="R1033" s="101" t="str">
        <f t="shared" si="97"/>
        <v>Quarterly Fuel Prices_2021_Update</v>
      </c>
    </row>
    <row r="1034" spans="6:18" x14ac:dyDescent="0.6">
      <c r="F1034" s="163"/>
      <c r="G1034" s="98" t="s">
        <v>150</v>
      </c>
      <c r="H1034" s="98" t="s">
        <v>22</v>
      </c>
      <c r="I1034" s="99">
        <f t="shared" ca="1" si="100"/>
        <v>8.5824634524248324</v>
      </c>
      <c r="J1034" s="99"/>
      <c r="K1034" s="98" t="s">
        <v>23</v>
      </c>
      <c r="L1034" s="100">
        <v>1</v>
      </c>
      <c r="M1034" s="148">
        <f t="shared" si="99"/>
        <v>45748</v>
      </c>
      <c r="N1034" s="147"/>
      <c r="O1034" s="98" t="s">
        <v>24</v>
      </c>
      <c r="P1034" s="94" t="s">
        <v>117</v>
      </c>
      <c r="Q1034" s="94"/>
      <c r="R1034" s="101" t="str">
        <f t="shared" si="97"/>
        <v>Quarterly Fuel Prices_2021_Update</v>
      </c>
    </row>
    <row r="1035" spans="6:18" x14ac:dyDescent="0.6">
      <c r="F1035" s="163"/>
      <c r="G1035" s="98" t="s">
        <v>150</v>
      </c>
      <c r="H1035" s="98" t="s">
        <v>22</v>
      </c>
      <c r="I1035" s="99">
        <f t="shared" ca="1" si="100"/>
        <v>8.3051241864567427</v>
      </c>
      <c r="J1035" s="99"/>
      <c r="K1035" s="98" t="s">
        <v>23</v>
      </c>
      <c r="L1035" s="100">
        <v>1</v>
      </c>
      <c r="M1035" s="148">
        <f t="shared" si="99"/>
        <v>45839</v>
      </c>
      <c r="N1035" s="147"/>
      <c r="O1035" s="98" t="s">
        <v>24</v>
      </c>
      <c r="P1035" s="94" t="s">
        <v>117</v>
      </c>
      <c r="Q1035" s="94"/>
      <c r="R1035" s="101" t="str">
        <f t="shared" si="97"/>
        <v>Quarterly Fuel Prices_2021_Update</v>
      </c>
    </row>
    <row r="1036" spans="6:18" x14ac:dyDescent="0.6">
      <c r="F1036" s="163"/>
      <c r="G1036" s="98" t="s">
        <v>150</v>
      </c>
      <c r="H1036" s="98" t="s">
        <v>22</v>
      </c>
      <c r="I1036" s="99">
        <f t="shared" ca="1" si="100"/>
        <v>9.2947150452846063</v>
      </c>
      <c r="J1036" s="99"/>
      <c r="K1036" s="98" t="s">
        <v>23</v>
      </c>
      <c r="L1036" s="100">
        <v>1</v>
      </c>
      <c r="M1036" s="148">
        <f t="shared" si="99"/>
        <v>45931</v>
      </c>
      <c r="N1036" s="147"/>
      <c r="O1036" s="98" t="s">
        <v>24</v>
      </c>
      <c r="P1036" s="94" t="s">
        <v>117</v>
      </c>
      <c r="Q1036" s="94"/>
      <c r="R1036" s="101" t="str">
        <f t="shared" si="97"/>
        <v>Quarterly Fuel Prices_2021_Update</v>
      </c>
    </row>
    <row r="1037" spans="6:18" x14ac:dyDescent="0.6">
      <c r="F1037" s="163"/>
      <c r="G1037" s="98" t="s">
        <v>150</v>
      </c>
      <c r="H1037" s="98" t="s">
        <v>22</v>
      </c>
      <c r="I1037" s="99">
        <f t="shared" ca="1" si="100"/>
        <v>14.115428014585856</v>
      </c>
      <c r="J1037" s="99"/>
      <c r="K1037" s="98" t="s">
        <v>23</v>
      </c>
      <c r="L1037" s="100">
        <v>1</v>
      </c>
      <c r="M1037" s="148">
        <f t="shared" si="99"/>
        <v>46023</v>
      </c>
      <c r="N1037" s="147"/>
      <c r="O1037" s="98" t="s">
        <v>24</v>
      </c>
      <c r="P1037" s="94" t="s">
        <v>117</v>
      </c>
      <c r="Q1037" s="94"/>
      <c r="R1037" s="101" t="str">
        <f t="shared" si="97"/>
        <v>Quarterly Fuel Prices_2021_Update</v>
      </c>
    </row>
    <row r="1038" spans="6:18" x14ac:dyDescent="0.6">
      <c r="F1038" s="163"/>
      <c r="G1038" s="98" t="s">
        <v>150</v>
      </c>
      <c r="H1038" s="98" t="s">
        <v>22</v>
      </c>
      <c r="I1038" s="99">
        <f t="shared" ca="1" si="100"/>
        <v>8.5824634524248324</v>
      </c>
      <c r="J1038" s="99"/>
      <c r="K1038" s="98" t="s">
        <v>23</v>
      </c>
      <c r="L1038" s="100">
        <v>1</v>
      </c>
      <c r="M1038" s="148">
        <f t="shared" si="99"/>
        <v>46113</v>
      </c>
      <c r="N1038" s="147"/>
      <c r="O1038" s="98" t="s">
        <v>24</v>
      </c>
      <c r="P1038" s="94" t="s">
        <v>117</v>
      </c>
      <c r="Q1038" s="94"/>
      <c r="R1038" s="101" t="str">
        <f t="shared" si="97"/>
        <v>Quarterly Fuel Prices_2021_Update</v>
      </c>
    </row>
    <row r="1039" spans="6:18" x14ac:dyDescent="0.6">
      <c r="F1039" s="163"/>
      <c r="G1039" s="98" t="s">
        <v>150</v>
      </c>
      <c r="H1039" s="98" t="s">
        <v>22</v>
      </c>
      <c r="I1039" s="99">
        <f t="shared" ca="1" si="100"/>
        <v>8.3051241864567427</v>
      </c>
      <c r="J1039" s="99"/>
      <c r="K1039" s="98" t="s">
        <v>23</v>
      </c>
      <c r="L1039" s="100">
        <v>1</v>
      </c>
      <c r="M1039" s="148">
        <f t="shared" si="99"/>
        <v>46204</v>
      </c>
      <c r="N1039" s="147"/>
      <c r="O1039" s="98" t="s">
        <v>24</v>
      </c>
      <c r="P1039" s="94" t="s">
        <v>117</v>
      </c>
      <c r="Q1039" s="94"/>
      <c r="R1039" s="101" t="str">
        <f t="shared" si="97"/>
        <v>Quarterly Fuel Prices_2021_Update</v>
      </c>
    </row>
    <row r="1040" spans="6:18" x14ac:dyDescent="0.6">
      <c r="F1040" s="163"/>
      <c r="G1040" s="98" t="s">
        <v>150</v>
      </c>
      <c r="H1040" s="98" t="s">
        <v>22</v>
      </c>
      <c r="I1040" s="99">
        <f t="shared" ca="1" si="100"/>
        <v>9.2947150452846063</v>
      </c>
      <c r="J1040" s="99"/>
      <c r="K1040" s="98" t="s">
        <v>23</v>
      </c>
      <c r="L1040" s="100">
        <v>1</v>
      </c>
      <c r="M1040" s="148">
        <f t="shared" si="99"/>
        <v>46296</v>
      </c>
      <c r="N1040" s="147"/>
      <c r="O1040" s="98" t="s">
        <v>24</v>
      </c>
      <c r="P1040" s="94" t="s">
        <v>117</v>
      </c>
      <c r="Q1040" s="94"/>
      <c r="R1040" s="101" t="str">
        <f t="shared" si="97"/>
        <v>Quarterly Fuel Prices_2021_Update</v>
      </c>
    </row>
    <row r="1041" spans="6:18" x14ac:dyDescent="0.6">
      <c r="F1041" s="163"/>
      <c r="G1041" s="98" t="s">
        <v>150</v>
      </c>
      <c r="H1041" s="98" t="s">
        <v>22</v>
      </c>
      <c r="I1041" s="99">
        <f t="shared" ca="1" si="100"/>
        <v>14.115428014585856</v>
      </c>
      <c r="J1041" s="99"/>
      <c r="K1041" s="98" t="s">
        <v>23</v>
      </c>
      <c r="L1041" s="100">
        <v>1</v>
      </c>
      <c r="M1041" s="148">
        <f t="shared" si="99"/>
        <v>46388</v>
      </c>
      <c r="N1041" s="147"/>
      <c r="O1041" s="98" t="s">
        <v>24</v>
      </c>
      <c r="P1041" s="94" t="s">
        <v>117</v>
      </c>
      <c r="Q1041" s="94"/>
      <c r="R1041" s="101" t="str">
        <f t="shared" si="97"/>
        <v>Quarterly Fuel Prices_2021_Update</v>
      </c>
    </row>
    <row r="1042" spans="6:18" x14ac:dyDescent="0.6">
      <c r="F1042" s="163"/>
      <c r="G1042" s="98" t="s">
        <v>150</v>
      </c>
      <c r="H1042" s="98" t="s">
        <v>22</v>
      </c>
      <c r="I1042" s="99">
        <f t="shared" ca="1" si="100"/>
        <v>8.5824634524248324</v>
      </c>
      <c r="J1042" s="99"/>
      <c r="K1042" s="98" t="s">
        <v>23</v>
      </c>
      <c r="L1042" s="100">
        <v>1</v>
      </c>
      <c r="M1042" s="148">
        <f t="shared" si="99"/>
        <v>46478</v>
      </c>
      <c r="N1042" s="147"/>
      <c r="O1042" s="98" t="s">
        <v>24</v>
      </c>
      <c r="P1042" s="94" t="s">
        <v>117</v>
      </c>
      <c r="Q1042" s="94"/>
      <c r="R1042" s="101" t="str">
        <f t="shared" ref="R1042:R1053" si="101">$H$6</f>
        <v>Quarterly Fuel Prices_2021_Update</v>
      </c>
    </row>
    <row r="1043" spans="6:18" x14ac:dyDescent="0.6">
      <c r="F1043" s="163"/>
      <c r="G1043" s="98" t="s">
        <v>150</v>
      </c>
      <c r="H1043" s="98" t="s">
        <v>22</v>
      </c>
      <c r="I1043" s="99">
        <f t="shared" ca="1" si="100"/>
        <v>8.3051241864567427</v>
      </c>
      <c r="J1043" s="99"/>
      <c r="K1043" s="98" t="s">
        <v>23</v>
      </c>
      <c r="L1043" s="100">
        <v>1</v>
      </c>
      <c r="M1043" s="148">
        <f t="shared" si="99"/>
        <v>46569</v>
      </c>
      <c r="N1043" s="147"/>
      <c r="O1043" s="98" t="s">
        <v>24</v>
      </c>
      <c r="P1043" s="94" t="s">
        <v>117</v>
      </c>
      <c r="Q1043" s="94"/>
      <c r="R1043" s="101" t="str">
        <f t="shared" si="101"/>
        <v>Quarterly Fuel Prices_2021_Update</v>
      </c>
    </row>
    <row r="1044" spans="6:18" x14ac:dyDescent="0.6">
      <c r="F1044" s="163"/>
      <c r="G1044" s="98" t="s">
        <v>150</v>
      </c>
      <c r="H1044" s="98" t="s">
        <v>22</v>
      </c>
      <c r="I1044" s="99">
        <f t="shared" ca="1" si="100"/>
        <v>9.2947150452846063</v>
      </c>
      <c r="J1044" s="99"/>
      <c r="K1044" s="98" t="s">
        <v>23</v>
      </c>
      <c r="L1044" s="100">
        <v>1</v>
      </c>
      <c r="M1044" s="148">
        <f t="shared" si="99"/>
        <v>46661</v>
      </c>
      <c r="N1044" s="147"/>
      <c r="O1044" s="98" t="s">
        <v>24</v>
      </c>
      <c r="P1044" s="94" t="s">
        <v>117</v>
      </c>
      <c r="Q1044" s="94"/>
      <c r="R1044" s="101" t="str">
        <f t="shared" si="101"/>
        <v>Quarterly Fuel Prices_2021_Update</v>
      </c>
    </row>
    <row r="1045" spans="6:18" x14ac:dyDescent="0.6">
      <c r="F1045" s="163"/>
      <c r="G1045" s="98" t="s">
        <v>150</v>
      </c>
      <c r="H1045" s="98" t="s">
        <v>22</v>
      </c>
      <c r="I1045" s="99">
        <f t="shared" ca="1" si="100"/>
        <v>14.115428014585856</v>
      </c>
      <c r="J1045" s="99"/>
      <c r="K1045" s="98" t="s">
        <v>23</v>
      </c>
      <c r="L1045" s="100">
        <v>1</v>
      </c>
      <c r="M1045" s="148">
        <f t="shared" si="99"/>
        <v>46753</v>
      </c>
      <c r="N1045" s="147"/>
      <c r="O1045" s="98" t="s">
        <v>24</v>
      </c>
      <c r="P1045" s="94" t="s">
        <v>117</v>
      </c>
      <c r="Q1045" s="94"/>
      <c r="R1045" s="101" t="str">
        <f t="shared" si="101"/>
        <v>Quarterly Fuel Prices_2021_Update</v>
      </c>
    </row>
    <row r="1046" spans="6:18" x14ac:dyDescent="0.6">
      <c r="F1046" s="163"/>
      <c r="G1046" s="98" t="s">
        <v>150</v>
      </c>
      <c r="H1046" s="98" t="s">
        <v>22</v>
      </c>
      <c r="I1046" s="99">
        <f t="shared" ca="1" si="100"/>
        <v>8.5824634524248324</v>
      </c>
      <c r="J1046" s="99"/>
      <c r="K1046" s="98" t="s">
        <v>23</v>
      </c>
      <c r="L1046" s="100">
        <v>1</v>
      </c>
      <c r="M1046" s="148">
        <f t="shared" si="99"/>
        <v>46844</v>
      </c>
      <c r="N1046" s="147"/>
      <c r="O1046" s="98" t="s">
        <v>24</v>
      </c>
      <c r="P1046" s="94" t="s">
        <v>117</v>
      </c>
      <c r="Q1046" s="94"/>
      <c r="R1046" s="101" t="str">
        <f t="shared" si="101"/>
        <v>Quarterly Fuel Prices_2021_Update</v>
      </c>
    </row>
    <row r="1047" spans="6:18" x14ac:dyDescent="0.6">
      <c r="F1047" s="163"/>
      <c r="G1047" s="98" t="s">
        <v>150</v>
      </c>
      <c r="H1047" s="98" t="s">
        <v>22</v>
      </c>
      <c r="I1047" s="99">
        <f t="shared" ca="1" si="100"/>
        <v>8.3051241864567427</v>
      </c>
      <c r="J1047" s="99"/>
      <c r="K1047" s="98" t="s">
        <v>23</v>
      </c>
      <c r="L1047" s="100">
        <v>1</v>
      </c>
      <c r="M1047" s="148">
        <f t="shared" si="99"/>
        <v>46935</v>
      </c>
      <c r="N1047" s="147"/>
      <c r="O1047" s="98" t="s">
        <v>24</v>
      </c>
      <c r="P1047" s="94" t="s">
        <v>117</v>
      </c>
      <c r="Q1047" s="94"/>
      <c r="R1047" s="101" t="str">
        <f t="shared" si="101"/>
        <v>Quarterly Fuel Prices_2021_Update</v>
      </c>
    </row>
    <row r="1048" spans="6:18" x14ac:dyDescent="0.6">
      <c r="F1048" s="163"/>
      <c r="G1048" s="98" t="s">
        <v>150</v>
      </c>
      <c r="H1048" s="98" t="s">
        <v>22</v>
      </c>
      <c r="I1048" s="99">
        <f t="shared" ca="1" si="100"/>
        <v>9.2947150452846063</v>
      </c>
      <c r="J1048" s="99"/>
      <c r="K1048" s="98" t="s">
        <v>23</v>
      </c>
      <c r="L1048" s="100">
        <v>1</v>
      </c>
      <c r="M1048" s="148">
        <f t="shared" si="99"/>
        <v>47027</v>
      </c>
      <c r="N1048" s="147"/>
      <c r="O1048" s="98" t="s">
        <v>24</v>
      </c>
      <c r="P1048" s="94" t="s">
        <v>117</v>
      </c>
      <c r="Q1048" s="94"/>
      <c r="R1048" s="101" t="str">
        <f t="shared" si="101"/>
        <v>Quarterly Fuel Prices_2021_Update</v>
      </c>
    </row>
    <row r="1049" spans="6:18" x14ac:dyDescent="0.6">
      <c r="F1049" s="163"/>
      <c r="G1049" s="98" t="s">
        <v>150</v>
      </c>
      <c r="H1049" s="98" t="s">
        <v>22</v>
      </c>
      <c r="I1049" s="99">
        <f t="shared" ca="1" si="100"/>
        <v>14.115428014585856</v>
      </c>
      <c r="J1049" s="99"/>
      <c r="K1049" s="98" t="s">
        <v>23</v>
      </c>
      <c r="L1049" s="100">
        <v>1</v>
      </c>
      <c r="M1049" s="148">
        <f t="shared" si="99"/>
        <v>47119</v>
      </c>
      <c r="N1049" s="147"/>
      <c r="O1049" s="98" t="s">
        <v>24</v>
      </c>
      <c r="P1049" s="94" t="s">
        <v>117</v>
      </c>
      <c r="Q1049" s="94"/>
      <c r="R1049" s="101" t="str">
        <f t="shared" si="101"/>
        <v>Quarterly Fuel Prices_2021_Update</v>
      </c>
    </row>
    <row r="1050" spans="6:18" x14ac:dyDescent="0.6">
      <c r="F1050" s="163"/>
      <c r="G1050" s="98" t="s">
        <v>150</v>
      </c>
      <c r="H1050" s="98" t="s">
        <v>22</v>
      </c>
      <c r="I1050" s="99">
        <f t="shared" ca="1" si="100"/>
        <v>8.5824634524248324</v>
      </c>
      <c r="J1050" s="99"/>
      <c r="K1050" s="98" t="s">
        <v>23</v>
      </c>
      <c r="L1050" s="100">
        <v>1</v>
      </c>
      <c r="M1050" s="148">
        <f t="shared" si="99"/>
        <v>47209</v>
      </c>
      <c r="N1050" s="147"/>
      <c r="O1050" s="98" t="s">
        <v>24</v>
      </c>
      <c r="P1050" s="94" t="s">
        <v>117</v>
      </c>
      <c r="Q1050" s="94"/>
      <c r="R1050" s="101" t="str">
        <f t="shared" si="101"/>
        <v>Quarterly Fuel Prices_2021_Update</v>
      </c>
    </row>
    <row r="1051" spans="6:18" x14ac:dyDescent="0.6">
      <c r="F1051" s="163"/>
      <c r="G1051" s="98" t="s">
        <v>150</v>
      </c>
      <c r="H1051" s="98" t="s">
        <v>22</v>
      </c>
      <c r="I1051" s="99">
        <f t="shared" ca="1" si="100"/>
        <v>8.3051241864567427</v>
      </c>
      <c r="J1051" s="99"/>
      <c r="K1051" s="98" t="s">
        <v>23</v>
      </c>
      <c r="L1051" s="100">
        <v>1</v>
      </c>
      <c r="M1051" s="148">
        <f t="shared" si="99"/>
        <v>47300</v>
      </c>
      <c r="N1051" s="147"/>
      <c r="O1051" s="98" t="s">
        <v>24</v>
      </c>
      <c r="P1051" s="94" t="s">
        <v>117</v>
      </c>
      <c r="Q1051" s="94"/>
      <c r="R1051" s="101" t="str">
        <f t="shared" si="101"/>
        <v>Quarterly Fuel Prices_2021_Update</v>
      </c>
    </row>
    <row r="1052" spans="6:18" x14ac:dyDescent="0.6">
      <c r="F1052" s="163"/>
      <c r="G1052" s="98" t="s">
        <v>150</v>
      </c>
      <c r="H1052" s="98" t="s">
        <v>22</v>
      </c>
      <c r="I1052" s="99">
        <f t="shared" ca="1" si="100"/>
        <v>9.2947150452846063</v>
      </c>
      <c r="J1052" s="99"/>
      <c r="K1052" s="98" t="s">
        <v>23</v>
      </c>
      <c r="L1052" s="100">
        <v>1</v>
      </c>
      <c r="M1052" s="148">
        <f t="shared" si="99"/>
        <v>47392</v>
      </c>
      <c r="N1052" s="147"/>
      <c r="O1052" s="98" t="s">
        <v>24</v>
      </c>
      <c r="P1052" s="94" t="s">
        <v>117</v>
      </c>
      <c r="Q1052" s="94"/>
      <c r="R1052" s="101" t="str">
        <f t="shared" si="101"/>
        <v>Quarterly Fuel Prices_2021_Update</v>
      </c>
    </row>
    <row r="1053" spans="6:18" x14ac:dyDescent="0.6">
      <c r="G1053" s="98" t="s">
        <v>153</v>
      </c>
      <c r="H1053" s="98" t="s">
        <v>22</v>
      </c>
      <c r="I1053" s="99">
        <f>ED1_Price__€_GJ</f>
        <v>2.5</v>
      </c>
      <c r="J1053" s="99"/>
      <c r="K1053" s="98" t="s">
        <v>23</v>
      </c>
      <c r="L1053" s="100">
        <v>1</v>
      </c>
      <c r="M1053" s="148"/>
      <c r="N1053" s="147"/>
      <c r="O1053" s="98" t="s">
        <v>24</v>
      </c>
      <c r="P1053" s="94" t="s">
        <v>117</v>
      </c>
      <c r="Q1053" s="94"/>
      <c r="R1053" s="101" t="str">
        <f t="shared" si="101"/>
        <v>Quarterly Fuel Prices_2021_Update</v>
      </c>
    </row>
  </sheetData>
  <sheetProtection formatCells="0" formatColumns="0" formatRows="0" insertColumns="0" insertRows="0" insertHyperlinks="0" deleteColumns="0" deleteRows="0" selectLockedCells="1" sort="0" autoFilter="0" pivotTables="0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Info</vt:lpstr>
      <vt:lpstr>Fixed inputs</vt:lpstr>
      <vt:lpstr>Commodity inputs and calcs</vt:lpstr>
      <vt:lpstr>Fuel adder inputs and calcs</vt:lpstr>
      <vt:lpstr>Commodity prices for PLEXOS</vt:lpstr>
      <vt:lpstr>coalCV</vt:lpstr>
      <vt:lpstr>ED1_Price__€_GJ</vt:lpstr>
      <vt:lpstr>EUR_DET</vt:lpstr>
      <vt:lpstr>'Commodity prices for PLEXOS'!Fuel_Output_Headers</vt:lpstr>
      <vt:lpstr>GasoilCV</vt:lpstr>
      <vt:lpstr>GBP_DET</vt:lpstr>
      <vt:lpstr>LSFOCV</vt:lpstr>
      <vt:lpstr>PeatCV</vt:lpstr>
      <vt:lpstr>rngCarbonTaxDeterministic</vt:lpstr>
      <vt:lpstr>rngFuelPricesDeterministic</vt:lpstr>
      <vt:lpstr>rngFuels</vt:lpstr>
      <vt:lpstr>rngMarkets</vt:lpstr>
      <vt:lpstr>'Fuel adder inputs and calcs'!rngTotalAdder</vt:lpstr>
      <vt:lpstr>Synergen_Gas_Discount</vt:lpstr>
      <vt:lpstr>thtoGJ</vt:lpstr>
      <vt:lpstr>USD_DET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Geffert, Willis</dc:creator>
  <cp:lastModifiedBy>Geffert, Willis</cp:lastModifiedBy>
  <cp:lastPrinted>2021-11-14T21:46:10Z</cp:lastPrinted>
  <dcterms:created xsi:type="dcterms:W3CDTF">2015-11-11T17:16:16Z</dcterms:created>
  <dcterms:modified xsi:type="dcterms:W3CDTF">2021-11-18T01:17:24Z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{7E7FFE96-0A08-4ED9-AC0D-887F7CD7D149}</vt:lpwstr>
  </property>
</Properties>
</file>